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26" windowWidth="10785" windowHeight="8115" tabRatio="909" firstSheet="8" activeTab="14"/>
  </bookViews>
  <sheets>
    <sheet name="Index" sheetId="1" r:id="rId1"/>
    <sheet name="04.03.01.01" sheetId="2" r:id="rId2"/>
    <sheet name="04.03.01.02" sheetId="3" r:id="rId3"/>
    <sheet name="04.03.01.03" sheetId="4" r:id="rId4"/>
    <sheet name="04.03.01.04" sheetId="5" r:id="rId5"/>
    <sheet name="04.03.01.05" sheetId="6" r:id="rId6"/>
    <sheet name="04.03.01.06" sheetId="7" r:id="rId7"/>
    <sheet name="04.03.02.01" sheetId="8" r:id="rId8"/>
    <sheet name="04.03.02.02" sheetId="9" r:id="rId9"/>
    <sheet name="04.03.03.01" sheetId="10" r:id="rId10"/>
    <sheet name="04.03.03.02" sheetId="11" r:id="rId11"/>
    <sheet name="04.03.03.03" sheetId="12" r:id="rId12"/>
    <sheet name="04.03.03.04" sheetId="13" r:id="rId13"/>
    <sheet name="04.03.03.05" sheetId="14" r:id="rId14"/>
    <sheet name="04.03.03.06" sheetId="15" r:id="rId15"/>
    <sheet name="04.03.03.07" sheetId="16" r:id="rId16"/>
    <sheet name="04.03.04.01" sheetId="17" r:id="rId17"/>
    <sheet name="04.03.04.02" sheetId="18" r:id="rId18"/>
    <sheet name="04.03.05.01" sheetId="19" r:id="rId19"/>
    <sheet name="04.03.05.02" sheetId="20" r:id="rId20"/>
  </sheets>
  <definedNames>
    <definedName name="_GoBack" localSheetId="10">'04.03.03.02'!$S$40</definedName>
  </definedNames>
  <calcPr fullCalcOnLoad="1"/>
</workbook>
</file>

<file path=xl/comments14.xml><?xml version="1.0" encoding="utf-8"?>
<comments xmlns="http://schemas.openxmlformats.org/spreadsheetml/2006/main">
  <authors>
    <author>Autor</author>
  </authors>
  <commentList>
    <comment ref="D3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Falten dades del Sant Gabriel. Tenim el total però no la distribució ni per cursos ni per grups.</t>
        </r>
      </text>
    </comment>
  </commentList>
</comments>
</file>

<file path=xl/sharedStrings.xml><?xml version="1.0" encoding="utf-8"?>
<sst xmlns="http://schemas.openxmlformats.org/spreadsheetml/2006/main" count="790" uniqueCount="414">
  <si>
    <t>04. TREBALL I SOCIETAT</t>
  </si>
  <si>
    <t>Nivell d'estudis de la població</t>
  </si>
  <si>
    <t>Acreditacions Ensenyament Reglat</t>
  </si>
  <si>
    <t>Índex</t>
  </si>
  <si>
    <t xml:space="preserve"> </t>
  </si>
  <si>
    <t>Nivell d'estudis</t>
  </si>
  <si>
    <t>Homes</t>
  </si>
  <si>
    <t>%</t>
  </si>
  <si>
    <t>Dones</t>
  </si>
  <si>
    <t>Total</t>
  </si>
  <si>
    <t>%Total</t>
  </si>
  <si>
    <t>No sap lleguir,escriure</t>
  </si>
  <si>
    <t>Sense estudis</t>
  </si>
  <si>
    <t>Primària, EGB incompleta</t>
  </si>
  <si>
    <t>ESO Grad.Esc.Batx.Elem</t>
  </si>
  <si>
    <t>FP1, CicleForm.Grau Mitjà</t>
  </si>
  <si>
    <t>FP2.Cicle Form.Grau Sup.</t>
  </si>
  <si>
    <t>Batx.Superior.BUP.COU</t>
  </si>
  <si>
    <t>Títol grau mitjà.Diplomat</t>
  </si>
  <si>
    <t>Títol superior.LLicenciat</t>
  </si>
  <si>
    <t>Altres titulacions mitjan</t>
  </si>
  <si>
    <t>Arquitecte, Enginy tèc</t>
  </si>
  <si>
    <t>Estudis Superiors no univ</t>
  </si>
  <si>
    <t>Doctorat i Postgrau</t>
  </si>
  <si>
    <t>18 a 29</t>
  </si>
  <si>
    <t>30 a 44</t>
  </si>
  <si>
    <t>45 a 59</t>
  </si>
  <si>
    <t>Nivell d'Estudis</t>
  </si>
  <si>
    <t>%Estudis</t>
  </si>
  <si>
    <t>%Edat</t>
  </si>
  <si>
    <t>60 a 74</t>
  </si>
  <si>
    <t>75 i més</t>
  </si>
  <si>
    <t>Barri Antic</t>
  </si>
  <si>
    <t>Barri de Sales</t>
  </si>
  <si>
    <t>Can Sellarés</t>
  </si>
  <si>
    <t>El Ginestar</t>
  </si>
  <si>
    <t>El Poblat Roca</t>
  </si>
  <si>
    <t>El Torrent Ballester</t>
  </si>
  <si>
    <t>Grup Sant Jordi</t>
  </si>
  <si>
    <t>Mas Ratès</t>
  </si>
  <si>
    <t>L'Eixample Centre</t>
  </si>
  <si>
    <t>La Torre-Roja-Campreciós</t>
  </si>
  <si>
    <t>La Montserratina</t>
  </si>
  <si>
    <t>Formació Professional</t>
  </si>
  <si>
    <t xml:space="preserve">Batxillerat </t>
  </si>
  <si>
    <t>04. 03. Educació i formació</t>
  </si>
  <si>
    <t>04.03.01</t>
  </si>
  <si>
    <t>04.03.01.01</t>
  </si>
  <si>
    <t>04.03.01.02</t>
  </si>
  <si>
    <t>04.03.01.03</t>
  </si>
  <si>
    <t>04.03.01.04</t>
  </si>
  <si>
    <t>Centres, unitats, alumnat i personal educador Educació Infantil i primària</t>
  </si>
  <si>
    <t>Alumnes de primer cicle d'educació infantil per centre i edat</t>
  </si>
  <si>
    <t>Alumnes d'Ensenyament Secundari Obligatori (ESO)</t>
  </si>
  <si>
    <t>Alumnes de Batxillerat</t>
  </si>
  <si>
    <t>Alumnes de Cicles Formatius</t>
  </si>
  <si>
    <t>Total alumnes d'Ensenyament Secundari</t>
  </si>
  <si>
    <t>Acreditacions ESO</t>
  </si>
  <si>
    <t>Acreditacions Batxillerat</t>
  </si>
  <si>
    <t>Ensenyament No Reglat</t>
  </si>
  <si>
    <t>Alumnes Centre de Formació d'Adults</t>
  </si>
  <si>
    <t>Alumnes Escola Oficial d'Idiomes</t>
  </si>
  <si>
    <t>Sector Públic</t>
  </si>
  <si>
    <t>Alumnat</t>
  </si>
  <si>
    <t xml:space="preserve">Total </t>
  </si>
  <si>
    <t>Centres</t>
  </si>
  <si>
    <t>Primer</t>
  </si>
  <si>
    <t>Segon</t>
  </si>
  <si>
    <t>Tercer</t>
  </si>
  <si>
    <t>Quart</t>
  </si>
  <si>
    <t>Personal docent</t>
  </si>
  <si>
    <t>Secundària</t>
  </si>
  <si>
    <t>Sector Privat- Concertat</t>
  </si>
  <si>
    <t>ESO</t>
  </si>
  <si>
    <t>Grups</t>
  </si>
  <si>
    <t>Batxillerat</t>
  </si>
  <si>
    <t xml:space="preserve">Grups </t>
  </si>
  <si>
    <t>CFGM</t>
  </si>
  <si>
    <t>CFGS</t>
  </si>
  <si>
    <t>Ensenyament</t>
  </si>
  <si>
    <t>2008-2009</t>
  </si>
  <si>
    <t>2009-2010</t>
  </si>
  <si>
    <t>Alumnes</t>
  </si>
  <si>
    <t>Núm. Centres</t>
  </si>
  <si>
    <t>Educació Infantil</t>
  </si>
  <si>
    <t>Esc. bressol públiques</t>
  </si>
  <si>
    <t>Esc. bressol privades</t>
  </si>
  <si>
    <t>Educació primària</t>
  </si>
  <si>
    <t>Centres Públics</t>
  </si>
  <si>
    <t>Centres Concertats</t>
  </si>
  <si>
    <t>Educació secundària</t>
  </si>
  <si>
    <t>Instituts</t>
  </si>
  <si>
    <t>Centres concertats</t>
  </si>
  <si>
    <t>Centre d'adults</t>
  </si>
  <si>
    <t>2010-2011</t>
  </si>
  <si>
    <t>2011-2012</t>
  </si>
  <si>
    <t>2012-2013</t>
  </si>
  <si>
    <t>2013-2014</t>
  </si>
  <si>
    <t>Font: Ajuntament de Viladecans. Àrea de Serveis Personals. Departament d'educació.</t>
  </si>
  <si>
    <t>CENTRES</t>
  </si>
  <si>
    <t>Totals</t>
  </si>
  <si>
    <t xml:space="preserve">Font: Ajuntament de Viladecans. Departament d'Educació. </t>
  </si>
  <si>
    <t>P3</t>
  </si>
  <si>
    <t>P4</t>
  </si>
  <si>
    <t>P5</t>
  </si>
  <si>
    <t>TOTAL</t>
  </si>
  <si>
    <t>SANT GABRIEL</t>
  </si>
  <si>
    <t>Font: Ajuntament de Viladecans. Departament d'Educació.</t>
  </si>
  <si>
    <t>1r</t>
  </si>
  <si>
    <t>2n</t>
  </si>
  <si>
    <t>3r</t>
  </si>
  <si>
    <t>4t</t>
  </si>
  <si>
    <t>5è</t>
  </si>
  <si>
    <t>6è</t>
  </si>
  <si>
    <t>Públics</t>
  </si>
  <si>
    <t>Concertats</t>
  </si>
  <si>
    <t>CENTRE</t>
  </si>
  <si>
    <t>IES Mestres i Busquets</t>
  </si>
  <si>
    <t>IES Sales</t>
  </si>
  <si>
    <t>IES Miramar</t>
  </si>
  <si>
    <t>IES Torre Roja</t>
  </si>
  <si>
    <t>Total alumnes pública</t>
  </si>
  <si>
    <t>Total grups</t>
  </si>
  <si>
    <t>Col·legi Goar</t>
  </si>
  <si>
    <t>Col·legi Sant Gabriel</t>
  </si>
  <si>
    <t>Col·legi Teide</t>
  </si>
  <si>
    <t>Col·legi Sagrada Família</t>
  </si>
  <si>
    <t>Total alumnes concertada</t>
  </si>
  <si>
    <t>Total municipi</t>
  </si>
  <si>
    <t>Total grups municipi</t>
  </si>
  <si>
    <t>1r Batx.</t>
  </si>
  <si>
    <t>2n Batx.</t>
  </si>
  <si>
    <t>Públic</t>
  </si>
  <si>
    <t>Total Públics</t>
  </si>
  <si>
    <t>Concertat-privat</t>
  </si>
  <si>
    <t>Total Concertat-privat</t>
  </si>
  <si>
    <t>CICLES FORMATIUS</t>
  </si>
  <si>
    <t>IES SALES</t>
  </si>
  <si>
    <t>Cures auxiliars d'Infermeria</t>
  </si>
  <si>
    <t>Dietètica</t>
  </si>
  <si>
    <t>Farmàcia i parafarmàcia</t>
  </si>
  <si>
    <t>Higiene Bucodental</t>
  </si>
  <si>
    <t>IES TORRE ROJA</t>
  </si>
  <si>
    <t>Concertats-Privats</t>
  </si>
  <si>
    <t>Carrosseria</t>
  </si>
  <si>
    <t>Total concertat-privat</t>
  </si>
  <si>
    <t>Total municipal</t>
  </si>
  <si>
    <t>Centre</t>
  </si>
  <si>
    <t>Cicles Formatius</t>
  </si>
  <si>
    <t>Acreditació</t>
  </si>
  <si>
    <t>Acreditats</t>
  </si>
  <si>
    <t>No acreditats</t>
  </si>
  <si>
    <t>Alumnes Centre de Formació d'Adults Edelia Hernández</t>
  </si>
  <si>
    <t>Informàtica</t>
  </si>
  <si>
    <t>COMPETIC 1</t>
  </si>
  <si>
    <t>COMPETIC 2</t>
  </si>
  <si>
    <t>Llengua castellana</t>
  </si>
  <si>
    <t>Llengua catalana</t>
  </si>
  <si>
    <t>Anglès</t>
  </si>
  <si>
    <t>Preparació de proves d'Accés</t>
  </si>
  <si>
    <t>Proves d'Accés a la Universitat majors 25</t>
  </si>
  <si>
    <t>Formació instrumental</t>
  </si>
  <si>
    <t>Graduat en Educació Secundària</t>
  </si>
  <si>
    <t>Alumnat matriculat</t>
  </si>
  <si>
    <t>Francès</t>
  </si>
  <si>
    <t>Alemany</t>
  </si>
  <si>
    <t>Font: Ajuntament de Viladecans. Departament d'Educació</t>
  </si>
  <si>
    <t>No sap llegir, escriure</t>
  </si>
  <si>
    <t>FP2. Cicle Form. Grau Sup.</t>
  </si>
  <si>
    <t>Títol superior. Llicenciat</t>
  </si>
  <si>
    <t>Nivell d'estudis de la població major d'edat per grups d'edat</t>
  </si>
  <si>
    <t>Nivell d'estudis de la població major d'edat per sexe</t>
  </si>
  <si>
    <t>Estudis Primaris</t>
  </si>
  <si>
    <t>Estudis Superiors i Universitaris</t>
  </si>
  <si>
    <t>Barri</t>
  </si>
  <si>
    <t>04.03.01.05</t>
  </si>
  <si>
    <t>Nivell d'estudis de la població major d'edat per barri. Totals</t>
  </si>
  <si>
    <t>Nivell d'estudis de la població major d'edat per barri. Valors relatius</t>
  </si>
  <si>
    <t>Nivell d'estudis agrupats de la població major d'edat per barri</t>
  </si>
  <si>
    <t>04.03.01.05. Nivell d'estudis agrupats de la població major d'edat per barri</t>
  </si>
  <si>
    <t>Ed.Infantil 1r cicle</t>
  </si>
  <si>
    <t>Sector Privat-Concertat</t>
  </si>
  <si>
    <t>Llars d'infants</t>
  </si>
  <si>
    <t>Unitats</t>
  </si>
  <si>
    <t xml:space="preserve">Personal </t>
  </si>
  <si>
    <t>Tutors</t>
  </si>
  <si>
    <t>Directors</t>
  </si>
  <si>
    <t>Altres</t>
  </si>
  <si>
    <t>Menys d'1 any</t>
  </si>
  <si>
    <t>1 any</t>
  </si>
  <si>
    <t>2 anys</t>
  </si>
  <si>
    <t>Ed.Infantil 2n cicle i Primària</t>
  </si>
  <si>
    <t>Ed. Infantil 2n cicle</t>
  </si>
  <si>
    <t>Educació Primària</t>
  </si>
  <si>
    <t>P-3</t>
  </si>
  <si>
    <t>P-4</t>
  </si>
  <si>
    <t>P-5</t>
  </si>
  <si>
    <t>Cinquè</t>
  </si>
  <si>
    <t>Sisè</t>
  </si>
  <si>
    <t>Docent especialista d'infantil</t>
  </si>
  <si>
    <t>Docent generalista de primària</t>
  </si>
  <si>
    <t>Docent especialista de música</t>
  </si>
  <si>
    <t>Docent especialista d'educació física</t>
  </si>
  <si>
    <t>Docent de religió</t>
  </si>
  <si>
    <t>Docent especialista d'educació especial</t>
  </si>
  <si>
    <t>Altre personal docent</t>
  </si>
  <si>
    <t>04.03.01.06</t>
  </si>
  <si>
    <t>Nivell d'estudis agrupats de la població major d'edat per grups d'edat</t>
  </si>
  <si>
    <t>04.03.02</t>
  </si>
  <si>
    <t>04.03.02.01. Centres, unitats, alumnat i personal educador d'educació infantil i primària</t>
  </si>
  <si>
    <t>Docents d'educació secundària</t>
  </si>
  <si>
    <t>Docents tècnics d'FP</t>
  </si>
  <si>
    <t>Mestres</t>
  </si>
  <si>
    <t>Docents de religió</t>
  </si>
  <si>
    <t>PFI*</t>
  </si>
  <si>
    <t>PFI* Programes de Formació i Inserció</t>
  </si>
  <si>
    <t>04.03.03</t>
  </si>
  <si>
    <t>04.03.01.06. Nivell d'estudis agrupats de la població major d'edat per grups d'edat</t>
  </si>
  <si>
    <t>75 i+</t>
  </si>
  <si>
    <t>04.03.03.01</t>
  </si>
  <si>
    <t>04.03.03.02</t>
  </si>
  <si>
    <t>04.03.03.03</t>
  </si>
  <si>
    <t>04.03.03.04</t>
  </si>
  <si>
    <t>04.03.03.05</t>
  </si>
  <si>
    <t>04.03.03.06</t>
  </si>
  <si>
    <t>04.03.03.07</t>
  </si>
  <si>
    <t xml:space="preserve"> CENTRES  </t>
  </si>
  <si>
    <t xml:space="preserve"> TOTALS CENTRES PÚBLICS  </t>
  </si>
  <si>
    <t>4 a 12 mesos</t>
  </si>
  <si>
    <t>12 a 24 mesos</t>
  </si>
  <si>
    <t>24 a 36 mesos</t>
  </si>
  <si>
    <t>2015-2016</t>
  </si>
  <si>
    <t xml:space="preserve"> P3  </t>
  </si>
  <si>
    <t xml:space="preserve"> P4  </t>
  </si>
  <si>
    <t xml:space="preserve"> P5  </t>
  </si>
  <si>
    <t xml:space="preserve"> 1R  </t>
  </si>
  <si>
    <t xml:space="preserve"> 2N  </t>
  </si>
  <si>
    <t xml:space="preserve"> 3R  </t>
  </si>
  <si>
    <t xml:space="preserve"> 4T  </t>
  </si>
  <si>
    <t xml:space="preserve"> 5È  </t>
  </si>
  <si>
    <t xml:space="preserve"> 6È  </t>
  </si>
  <si>
    <t xml:space="preserve"> TOTAL  </t>
  </si>
  <si>
    <t>PÚBLICS</t>
  </si>
  <si>
    <t>CONCERTATS</t>
  </si>
  <si>
    <t xml:space="preserve"> TOTAL  CONCERTATS</t>
  </si>
  <si>
    <t xml:space="preserve"> TOTAL MUNICIPAL</t>
  </si>
  <si>
    <t>CFGM 1r</t>
  </si>
  <si>
    <t>CFGM 2n</t>
  </si>
  <si>
    <t>CFGS 2n</t>
  </si>
  <si>
    <t>CFGS 1r</t>
  </si>
  <si>
    <t>04.03.04. Dades d'acreditació.</t>
  </si>
  <si>
    <t xml:space="preserve">04.03.04.01. Dades d'acreditació ESO. </t>
  </si>
  <si>
    <t>04.03.05. Ensenyament no Reglat</t>
  </si>
  <si>
    <t>04.03.05.01</t>
  </si>
  <si>
    <t>04.03.05</t>
  </si>
  <si>
    <t>04.03.05.02</t>
  </si>
  <si>
    <t>04.03.04</t>
  </si>
  <si>
    <t>04.03.04.01</t>
  </si>
  <si>
    <t>04.03.04.02</t>
  </si>
  <si>
    <t>COMPETIC Inicial</t>
  </si>
  <si>
    <t>Castellà 2</t>
  </si>
  <si>
    <t>04.03.02.01</t>
  </si>
  <si>
    <t>04.03.02.02</t>
  </si>
  <si>
    <t>Promo/gradua sense pendents juny</t>
  </si>
  <si>
    <t>Promo/gradua sense pendents setembre</t>
  </si>
  <si>
    <t>Repeteixen</t>
  </si>
  <si>
    <t>04.03.Educació i formació</t>
  </si>
  <si>
    <t>04.03.01. Nivell d'estudis de la població</t>
  </si>
  <si>
    <t>04.03.01.01. Nivell d'estudis de la població major d'edat per sexe</t>
  </si>
  <si>
    <t>04.03.01.02. Nivell d'estudis de la població major d'edat per grups d'edat</t>
  </si>
  <si>
    <t xml:space="preserve">04.03.01.03. Nivell d'estudis de la població major d'edat per barri. Valors absoluts. </t>
  </si>
  <si>
    <t xml:space="preserve">04.03.01.04. Població major d'edat, per barri i nivell d’instrucció. Valors relatius. </t>
  </si>
  <si>
    <t>04.03.05.01. Formació d'adults</t>
  </si>
  <si>
    <t>04.03.05.02. Escola Oficial d'Idiomes</t>
  </si>
  <si>
    <t>Font: Ajuntament de Viladecans, a partir del Departament d'Ensenyament.</t>
  </si>
  <si>
    <t>04.03.03.02. Alumnes de primer cicle d'educació infantil per centre i edat</t>
  </si>
  <si>
    <t>ESO Grad Esc. Batx.Elem</t>
  </si>
  <si>
    <t>FP1.Cicle Form. Grau Mitjà</t>
  </si>
  <si>
    <t>Batx. Superior. BUP.COU</t>
  </si>
  <si>
    <t>Títol grau mitjà. Diplomat.</t>
  </si>
  <si>
    <t>Altres titulacions mitjanes</t>
  </si>
  <si>
    <t>Arquitecte, Enginyeria tèc.</t>
  </si>
  <si>
    <t>Estudis Superiors no universitaris</t>
  </si>
  <si>
    <t>Primària, EGB i ESO</t>
  </si>
  <si>
    <t>2016-2017</t>
  </si>
  <si>
    <t>TOTAL  PÚBLICS</t>
  </si>
  <si>
    <t xml:space="preserve">Conducció d'activ. Fisicoesportives </t>
  </si>
  <si>
    <t>en el medi natural</t>
  </si>
  <si>
    <t>Electromecànica de vehicles autom.</t>
  </si>
  <si>
    <t>Animació d'activ. físiques i esportives</t>
  </si>
  <si>
    <t>Documentació i administració sanitària</t>
  </si>
  <si>
    <t>At. Persones en sit. Dependència</t>
  </si>
  <si>
    <t>Activitats comercials</t>
  </si>
  <si>
    <t>Gestió administrativa</t>
  </si>
  <si>
    <t>Sistemes microinformàtics i xarxes</t>
  </si>
  <si>
    <t>COMPETIC3</t>
  </si>
  <si>
    <t>Evolució aules i alumnes</t>
  </si>
  <si>
    <t>Matriculats primària centres públics i concertats</t>
  </si>
  <si>
    <t>2014-2015</t>
  </si>
  <si>
    <t>Altres INE (Cód.16)</t>
  </si>
  <si>
    <t>Can Palmer- Can Batllori</t>
  </si>
  <si>
    <t>L'Alba-Rosa- Can Guardiola</t>
  </si>
  <si>
    <t>Altres INE (Codi 16)</t>
  </si>
  <si>
    <t xml:space="preserve"> EBM La Ginesta</t>
  </si>
  <si>
    <t xml:space="preserve"> EBM La Marina</t>
  </si>
  <si>
    <t xml:space="preserve"> EBM La Muntanyeta </t>
  </si>
  <si>
    <t xml:space="preserve"> EBM La Pineda</t>
  </si>
  <si>
    <t>Infants</t>
  </si>
  <si>
    <t xml:space="preserve">Infants </t>
  </si>
  <si>
    <t>El Ganxet</t>
  </si>
  <si>
    <t>El Niu dels Petits</t>
  </si>
  <si>
    <t>Pi de l'Snoopy</t>
  </si>
  <si>
    <t>Pam i Pipa</t>
  </si>
  <si>
    <t>Chiquitin</t>
  </si>
  <si>
    <t>Petonets</t>
  </si>
  <si>
    <t>Total centres privats</t>
  </si>
  <si>
    <t>Total Públics i Privats</t>
  </si>
  <si>
    <t>Escola Àngela Roca</t>
  </si>
  <si>
    <t>Escola Can Palmer</t>
  </si>
  <si>
    <t>Escola Doctor Trueta</t>
  </si>
  <si>
    <t>Escola El Garrofer</t>
  </si>
  <si>
    <t>Escola Enxaneta</t>
  </si>
  <si>
    <t>Escola Germans Amat i Targa</t>
  </si>
  <si>
    <t>Escola Marta Mata</t>
  </si>
  <si>
    <t>Escola Mediterrània</t>
  </si>
  <si>
    <t>Escola Miquel Martí i Pol</t>
  </si>
  <si>
    <t>Escola Montserratina</t>
  </si>
  <si>
    <t>Escola Pau Casals</t>
  </si>
  <si>
    <t>Goar</t>
  </si>
  <si>
    <t>Sagrada Família</t>
  </si>
  <si>
    <t>Sant Gabriel</t>
  </si>
  <si>
    <t>Santo Tomás</t>
  </si>
  <si>
    <t>Teide</t>
  </si>
  <si>
    <t>Institut Viladecans VI</t>
  </si>
  <si>
    <t>C1</t>
  </si>
  <si>
    <t>Institut Josefina Castellví</t>
  </si>
  <si>
    <t>Institut J. Mestres i Busquets</t>
  </si>
  <si>
    <t>Institut de Sales</t>
  </si>
  <si>
    <t>Institut Miramar</t>
  </si>
  <si>
    <t>Institut Torre Roja</t>
  </si>
  <si>
    <t>Gestió de vendes i espais comercials</t>
  </si>
  <si>
    <t>Institut Jose Fina Castellví</t>
  </si>
  <si>
    <t>2017-2018</t>
  </si>
  <si>
    <t>04.03.04.02. Acreditacions Segon de Batxillerat</t>
  </si>
  <si>
    <t>% acreditació</t>
  </si>
  <si>
    <t>Alumnes avaluats</t>
  </si>
  <si>
    <t>La Torre-roja -Campreciós</t>
  </si>
  <si>
    <t>Can Sellarès</t>
  </si>
  <si>
    <t>L'Alba-Rosa Can Guardiola</t>
  </si>
  <si>
    <t>El Mas Ratès</t>
  </si>
  <si>
    <t>Font: Ajuntament de Viladecans,Padró Municipal d’habitants. Dades provisionals, 01/01/2019</t>
  </si>
  <si>
    <t>Docent especialista llengua estrangera</t>
  </si>
  <si>
    <t>Infantil</t>
  </si>
  <si>
    <t>Primària</t>
  </si>
  <si>
    <t xml:space="preserve">04.03.02.02. Centres, grups, alumnat i personal docent Educació Secundària i Programes de Formació i </t>
  </si>
  <si>
    <t>Inserció</t>
  </si>
  <si>
    <t xml:space="preserve">Centres, grups, alumnat i personal docent Ensenyament Secundari i Programes de Formació </t>
  </si>
  <si>
    <t>i Inserció</t>
  </si>
  <si>
    <t>2018-2019</t>
  </si>
  <si>
    <t>04.03.03.06.  Alumnes matriculats en Cicles Formatius curs 2018-19 Per cicle i curs</t>
  </si>
  <si>
    <t>04.03.03.07. Total alumnes d'Ensenyament secundari, curs escolar 2018-19</t>
  </si>
  <si>
    <t>Curs 2018-2019</t>
  </si>
  <si>
    <t>2008-2018</t>
  </si>
  <si>
    <t>Font: Ajuntament de Viladecans, apartir del Departament d'Ensenyament. 2n Baxitllerat únicament</t>
  </si>
  <si>
    <t>Cursos 2013-2017</t>
  </si>
  <si>
    <t>Matriculacions curs 2018-19</t>
  </si>
  <si>
    <t>2019-2020</t>
  </si>
  <si>
    <t>Dades curs 2018-2019</t>
  </si>
  <si>
    <t>Font: Ajuntament de Viladecans, Padró Municipal d’habitants. Dades provisionals, 01/01/2020</t>
  </si>
  <si>
    <t>CURS 2019-2020</t>
  </si>
  <si>
    <t xml:space="preserve">ESO </t>
  </si>
  <si>
    <t>TOTAL ESO</t>
  </si>
  <si>
    <t>Municipis/Centres</t>
  </si>
  <si>
    <t>G</t>
  </si>
  <si>
    <t>M</t>
  </si>
  <si>
    <t>V</t>
  </si>
  <si>
    <t>Privat</t>
  </si>
  <si>
    <t>Institut Josefina Castellví i Piulachs</t>
  </si>
  <si>
    <t>Institut Josep Mestres i Busquets</t>
  </si>
  <si>
    <t>Institut Olimpia</t>
  </si>
  <si>
    <t>Total general</t>
  </si>
  <si>
    <t>Curs 2019-20</t>
  </si>
  <si>
    <t>Junior</t>
  </si>
  <si>
    <t>04.03.02. Dades curs 2019-20</t>
  </si>
  <si>
    <t>04.03.03.01. Evolució alumnes i aules 2010-2020</t>
  </si>
  <si>
    <t>04.03.03.  Matriculacions curs escolar 2010-2020</t>
  </si>
  <si>
    <t>04.03.03.05. Alumnes matriculats en Batxillerat  2019-20 per curs i grup</t>
  </si>
  <si>
    <t>04.03.03.04. Alumnes matriculats en ESO curs 2019-20 per curs i grup</t>
  </si>
  <si>
    <t>04.03.03.03. Matriculats primària centres públics i concertats curs 2019-20</t>
  </si>
  <si>
    <t>Castellà 1A (M)</t>
  </si>
  <si>
    <t>Castellà 1B (T)</t>
  </si>
  <si>
    <t>* M: Matí   /   T:  Tarda</t>
  </si>
  <si>
    <t>Anglès 1A (M)</t>
  </si>
  <si>
    <t>Anglès 1B (T)</t>
  </si>
  <si>
    <t>Anglès 2A (M)</t>
  </si>
  <si>
    <t>Anglès 2B (M)</t>
  </si>
  <si>
    <t>Anglès 2C (T)</t>
  </si>
  <si>
    <t>Anglès 3A (M)</t>
  </si>
  <si>
    <t>Anglès 3B (T)</t>
  </si>
  <si>
    <t>GES 2A (M)</t>
  </si>
  <si>
    <t>GES 2B (T)</t>
  </si>
  <si>
    <t>GES 1 (T)</t>
  </si>
  <si>
    <t>Instrumental T1 (CFI)</t>
  </si>
  <si>
    <t>Instrumental T2 (CFI)</t>
  </si>
  <si>
    <t>Instrumental T3 (CFI)</t>
  </si>
  <si>
    <t>Curs d'Accés Cicle Formatiu Grau Mitjà (CAM) M1</t>
  </si>
  <si>
    <t>Proves d'Accés CFGS A (M)</t>
  </si>
  <si>
    <t>Català 1 (M)</t>
  </si>
  <si>
    <t>Català 2 (M)</t>
  </si>
  <si>
    <t>Primer (A1)</t>
  </si>
  <si>
    <t>Segon (A2)</t>
  </si>
  <si>
    <t>Tercer (B1)</t>
  </si>
  <si>
    <t>Quart (B2.1)</t>
  </si>
  <si>
    <t>Cinquè (B2.2)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</si>
</sst>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####.00"/>
    <numFmt numFmtId="167" formatCode="#,##0.0"/>
    <numFmt numFmtId="168" formatCode="###0.00%"/>
    <numFmt numFmtId="169" formatCode="####.00%"/>
    <numFmt numFmtId="170" formatCode="###0%"/>
    <numFmt numFmtId="171" formatCode="0.0%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color indexed="57"/>
      <name val="Arial"/>
      <family val="2"/>
    </font>
    <font>
      <b/>
      <sz val="11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Helvetica"/>
      <family val="2"/>
    </font>
    <font>
      <sz val="12"/>
      <name val="Helvetica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9"/>
      <name val="Helvetica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Verdana"/>
      <family val="2"/>
    </font>
    <font>
      <b/>
      <u val="single"/>
      <sz val="10"/>
      <color indexed="8"/>
      <name val="Arial"/>
      <family val="2"/>
    </font>
    <font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u val="single"/>
      <sz val="11"/>
      <color indexed="57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sz val="12"/>
      <color indexed="10"/>
      <name val="Helvetica"/>
      <family val="0"/>
    </font>
    <font>
      <b/>
      <sz val="12"/>
      <color indexed="10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Arial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0"/>
      <color theme="6" tint="-0.4999699890613556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 val="single"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color theme="0"/>
      <name val="Verdana"/>
      <family val="2"/>
    </font>
    <font>
      <b/>
      <u val="single"/>
      <sz val="10"/>
      <color theme="1"/>
      <name val="Arial"/>
      <family val="2"/>
    </font>
    <font>
      <sz val="11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11"/>
      <color theme="6" tint="-0.4999699890613556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sz val="12"/>
      <color rgb="FFFF0000"/>
      <name val="Helvetica"/>
      <family val="0"/>
    </font>
    <font>
      <b/>
      <sz val="12"/>
      <color rgb="FFFF0000"/>
      <name val="Helvetica"/>
      <family val="0"/>
    </font>
    <font>
      <b/>
      <sz val="9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7" tint="-0.4999699890613556"/>
      </top>
      <bottom style="medium">
        <color theme="7" tint="-0.4999699890613556"/>
      </bottom>
    </border>
    <border>
      <left/>
      <right/>
      <top/>
      <bottom style="medium">
        <color theme="7" tint="-0.4999699890613556"/>
      </bottom>
    </border>
    <border>
      <left style="thin">
        <color theme="7" tint="-0.4999699890613556"/>
      </left>
      <right/>
      <top/>
      <bottom style="medium">
        <color theme="7" tint="-0.4999699890613556"/>
      </bottom>
    </border>
    <border>
      <left style="thin">
        <color theme="7" tint="-0.4999699890613556"/>
      </left>
      <right/>
      <top/>
      <bottom/>
    </border>
    <border>
      <left style="thin">
        <color theme="7" tint="-0.4999699890613556"/>
      </left>
      <right/>
      <top style="thin">
        <color theme="7" tint="-0.4999699890613556"/>
      </top>
      <bottom style="medium">
        <color theme="7" tint="-0.4999699890613556"/>
      </bottom>
    </border>
    <border>
      <left/>
      <right style="thin">
        <color theme="7" tint="-0.4999699890613556"/>
      </right>
      <top style="thin">
        <color theme="7" tint="-0.4999699890613556"/>
      </top>
      <bottom style="medium">
        <color theme="7" tint="-0.4999699890613556"/>
      </bottom>
    </border>
    <border>
      <left/>
      <right style="thin">
        <color theme="7" tint="-0.4999699890613556"/>
      </right>
      <top/>
      <bottom/>
    </border>
    <border>
      <left/>
      <right style="thin">
        <color theme="7" tint="-0.4999699890613556"/>
      </right>
      <top/>
      <bottom style="medium">
        <color theme="7" tint="-0.4999699890613556"/>
      </bottom>
    </border>
    <border>
      <left style="thin">
        <color theme="7" tint="-0.4999699890613556"/>
      </left>
      <right/>
      <top/>
      <bottom style="medium"/>
    </border>
    <border>
      <left/>
      <right/>
      <top/>
      <bottom style="medium"/>
    </border>
    <border>
      <left/>
      <right style="thin">
        <color theme="7" tint="-0.4999699890613556"/>
      </right>
      <top/>
      <bottom style="medium"/>
    </border>
    <border>
      <left style="thin"/>
      <right style="thin">
        <color theme="7" tint="-0.4999699890613556"/>
      </right>
      <top style="thin">
        <color theme="7" tint="-0.4999699890613556"/>
      </top>
      <bottom/>
    </border>
    <border>
      <left style="thin"/>
      <right style="thin">
        <color theme="7" tint="-0.4999699890613556"/>
      </right>
      <top/>
      <bottom style="medium">
        <color theme="7" tint="-0.4999699890613556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4999699890613556"/>
      </top>
      <bottom style="medium">
        <color theme="7" tint="-0.4999699890613556"/>
      </bottom>
    </border>
    <border>
      <left style="thin">
        <color theme="7" tint="-0.24997000396251678"/>
      </left>
      <right/>
      <top style="thin">
        <color theme="7" tint="-0.4999699890613556"/>
      </top>
      <bottom style="medium">
        <color theme="7" tint="-0.4999699890613556"/>
      </bottom>
    </border>
    <border>
      <left style="thin">
        <color theme="7" tint="-0.24997000396251678"/>
      </left>
      <right style="thin">
        <color theme="7" tint="-0.24997000396251678"/>
      </right>
      <top/>
      <bottom/>
    </border>
    <border>
      <left style="thin">
        <color theme="7" tint="-0.24997000396251678"/>
      </left>
      <right/>
      <top/>
      <bottom/>
    </border>
    <border>
      <left style="thin">
        <color theme="7" tint="-0.24997000396251678"/>
      </left>
      <right style="thin">
        <color theme="7" tint="-0.24997000396251678"/>
      </right>
      <top style="thin"/>
      <bottom style="medium"/>
    </border>
    <border>
      <left style="thin">
        <color theme="7" tint="-0.24997000396251678"/>
      </left>
      <right/>
      <top style="thin"/>
      <bottom style="medium"/>
    </border>
    <border>
      <left/>
      <right/>
      <top style="thin">
        <color theme="7" tint="-0.24997000396251678"/>
      </top>
      <bottom style="medium">
        <color theme="7" tint="-0.24997000396251678"/>
      </bottom>
    </border>
    <border>
      <left/>
      <right/>
      <top/>
      <bottom style="thin">
        <color theme="7" tint="-0.4999699890613556"/>
      </bottom>
    </border>
    <border>
      <left/>
      <right/>
      <top style="thin">
        <color theme="7" tint="-0.4999699890613556"/>
      </top>
      <bottom/>
    </border>
    <border>
      <left style="thin">
        <color theme="7" tint="-0.4999699890613556"/>
      </left>
      <right/>
      <top style="thin">
        <color theme="7" tint="-0.4999699890613556"/>
      </top>
      <bottom/>
    </border>
    <border>
      <left style="thin">
        <color theme="7" tint="-0.24997000396251678"/>
      </left>
      <right/>
      <top/>
      <bottom style="medium">
        <color theme="7" tint="-0.4999699890613556"/>
      </bottom>
    </border>
    <border>
      <left/>
      <right style="thin">
        <color theme="7" tint="-0.24997000396251678"/>
      </right>
      <top/>
      <bottom style="medium">
        <color theme="7" tint="-0.4999699890613556"/>
      </bottom>
    </border>
    <border>
      <left/>
      <right style="thin">
        <color theme="7" tint="-0.24997000396251678"/>
      </right>
      <top/>
      <bottom/>
    </border>
    <border>
      <left/>
      <right/>
      <top style="thin">
        <color theme="7" tint="-0.4999699890613556"/>
      </top>
      <bottom style="thin">
        <color theme="7" tint="-0.4999699890613556"/>
      </bottom>
    </border>
    <border>
      <left style="thin">
        <color theme="7" tint="-0.24997000396251678"/>
      </left>
      <right/>
      <top style="thin">
        <color theme="7" tint="-0.4999699890613556"/>
      </top>
      <bottom style="thin">
        <color theme="7" tint="-0.4999699890613556"/>
      </bottom>
    </border>
    <border>
      <left/>
      <right style="thin">
        <color theme="7" tint="-0.24997000396251678"/>
      </right>
      <top style="thin">
        <color theme="7" tint="-0.4999699890613556"/>
      </top>
      <bottom style="thin">
        <color theme="7" tint="-0.4999699890613556"/>
      </bottom>
    </border>
    <border>
      <left/>
      <right style="thin">
        <color theme="7" tint="-0.24997000396251678"/>
      </right>
      <top style="thin">
        <color theme="7" tint="-0.4999699890613556"/>
      </top>
      <bottom style="medium">
        <color theme="7" tint="-0.4999699890613556"/>
      </bottom>
    </border>
    <border>
      <left/>
      <right style="thin">
        <color theme="7" tint="-0.4999699890613556"/>
      </right>
      <top style="thin">
        <color theme="7" tint="-0.4999699890613556"/>
      </top>
      <bottom/>
    </border>
    <border>
      <left/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thin"/>
      <right/>
      <top style="thin">
        <color theme="7" tint="-0.4999699890613556"/>
      </top>
      <bottom style="thin">
        <color theme="7" tint="-0.4999699890613556"/>
      </bottom>
    </border>
    <border>
      <left/>
      <right style="thin"/>
      <top style="thin">
        <color theme="7" tint="-0.4999699890613556"/>
      </top>
      <bottom/>
    </border>
    <border>
      <left style="thin">
        <color theme="7" tint="-0.24997000396251678"/>
      </left>
      <right/>
      <top style="thin">
        <color theme="7" tint="-0.4999699890613556"/>
      </top>
      <bottom/>
    </border>
    <border>
      <left/>
      <right style="thin">
        <color theme="7" tint="-0.24997000396251678"/>
      </right>
      <top style="thin">
        <color theme="7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</borders>
  <cellStyleXfs count="4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98">
    <xf numFmtId="0" fontId="0" fillId="0" borderId="0" xfId="0" applyFont="1" applyAlignment="1">
      <alignment/>
    </xf>
    <xf numFmtId="0" fontId="87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0" fontId="9" fillId="0" borderId="0" xfId="62" applyFont="1">
      <alignment/>
      <protection/>
    </xf>
    <xf numFmtId="0" fontId="88" fillId="0" borderId="0" xfId="45" applyFont="1" applyAlignment="1" applyProtection="1">
      <alignment horizontal="right"/>
      <protection/>
    </xf>
    <xf numFmtId="0" fontId="11" fillId="0" borderId="0" xfId="62" applyFont="1">
      <alignment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0" fontId="11" fillId="0" borderId="0" xfId="62" applyFont="1" applyAlignment="1">
      <alignment horizontal="left"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horizontal="center"/>
      <protection/>
    </xf>
    <xf numFmtId="0" fontId="6" fillId="0" borderId="0" xfId="62">
      <alignment/>
      <protection/>
    </xf>
    <xf numFmtId="0" fontId="89" fillId="0" borderId="0" xfId="334" applyFont="1" applyFill="1" applyBorder="1" applyAlignment="1">
      <alignment horizontal="left" vertical="top" wrapText="1"/>
      <protection/>
    </xf>
    <xf numFmtId="164" fontId="89" fillId="0" borderId="0" xfId="354" applyNumberFormat="1" applyFont="1" applyFill="1" applyBorder="1" applyAlignment="1">
      <alignment vertical="center"/>
      <protection/>
    </xf>
    <xf numFmtId="10" fontId="89" fillId="0" borderId="0" xfId="355" applyNumberFormat="1" applyFont="1" applyFill="1" applyBorder="1" applyAlignment="1">
      <alignment vertical="center"/>
      <protection/>
    </xf>
    <xf numFmtId="164" fontId="89" fillId="0" borderId="0" xfId="356" applyNumberFormat="1" applyFont="1" applyFill="1" applyBorder="1" applyAlignment="1">
      <alignment vertical="center"/>
      <protection/>
    </xf>
    <xf numFmtId="10" fontId="89" fillId="0" borderId="0" xfId="357" applyNumberFormat="1" applyFont="1" applyFill="1" applyBorder="1" applyAlignment="1">
      <alignment vertical="center"/>
      <protection/>
    </xf>
    <xf numFmtId="165" fontId="89" fillId="0" borderId="0" xfId="361" applyNumberFormat="1" applyFont="1" applyFill="1" applyBorder="1" applyAlignment="1">
      <alignment vertical="center"/>
      <protection/>
    </xf>
    <xf numFmtId="0" fontId="89" fillId="0" borderId="0" xfId="336" applyFont="1" applyFill="1" applyBorder="1" applyAlignment="1">
      <alignment horizontal="left" vertical="top" wrapText="1"/>
      <protection/>
    </xf>
    <xf numFmtId="164" fontId="89" fillId="0" borderId="0" xfId="358" applyNumberFormat="1" applyFont="1" applyFill="1" applyBorder="1" applyAlignment="1">
      <alignment vertical="center"/>
      <protection/>
    </xf>
    <xf numFmtId="10" fontId="89" fillId="0" borderId="0" xfId="359" applyNumberFormat="1" applyFont="1" applyFill="1" applyBorder="1" applyAlignment="1">
      <alignment vertical="center"/>
      <protection/>
    </xf>
    <xf numFmtId="164" fontId="89" fillId="0" borderId="0" xfId="360" applyNumberFormat="1" applyFont="1" applyFill="1" applyBorder="1" applyAlignment="1">
      <alignment vertical="center"/>
      <protection/>
    </xf>
    <xf numFmtId="10" fontId="89" fillId="0" borderId="0" xfId="361" applyNumberFormat="1" applyFont="1" applyFill="1" applyBorder="1" applyAlignment="1">
      <alignment vertical="center"/>
      <protection/>
    </xf>
    <xf numFmtId="166" fontId="89" fillId="0" borderId="0" xfId="363" applyNumberFormat="1" applyFont="1" applyFill="1" applyBorder="1" applyAlignment="1">
      <alignment vertical="center"/>
      <protection/>
    </xf>
    <xf numFmtId="165" fontId="89" fillId="0" borderId="0" xfId="357" applyNumberFormat="1" applyFont="1" applyFill="1" applyBorder="1" applyAlignment="1">
      <alignment vertical="center"/>
      <protection/>
    </xf>
    <xf numFmtId="165" fontId="6" fillId="0" borderId="0" xfId="62" applyNumberFormat="1">
      <alignment/>
      <protection/>
    </xf>
    <xf numFmtId="10" fontId="89" fillId="0" borderId="0" xfId="362" applyNumberFormat="1" applyFont="1" applyFill="1" applyBorder="1" applyAlignment="1">
      <alignment vertical="center"/>
      <protection/>
    </xf>
    <xf numFmtId="10" fontId="89" fillId="0" borderId="0" xfId="363" applyNumberFormat="1" applyFont="1" applyFill="1" applyBorder="1" applyAlignment="1">
      <alignment vertical="center"/>
      <protection/>
    </xf>
    <xf numFmtId="0" fontId="16" fillId="0" borderId="0" xfId="62" applyFont="1">
      <alignment/>
      <protection/>
    </xf>
    <xf numFmtId="0" fontId="6" fillId="0" borderId="0" xfId="62" applyAlignment="1">
      <alignment horizontal="center"/>
      <protection/>
    </xf>
    <xf numFmtId="0" fontId="17" fillId="0" borderId="0" xfId="62" applyFont="1">
      <alignment/>
      <protection/>
    </xf>
    <xf numFmtId="0" fontId="6" fillId="0" borderId="0" xfId="62" applyBorder="1" applyAlignment="1">
      <alignment horizontal="center"/>
      <protection/>
    </xf>
    <xf numFmtId="0" fontId="90" fillId="0" borderId="0" xfId="62" applyFont="1">
      <alignment/>
      <protection/>
    </xf>
    <xf numFmtId="0" fontId="90" fillId="0" borderId="0" xfId="62" applyFont="1" applyAlignment="1">
      <alignment horizontal="center"/>
      <protection/>
    </xf>
    <xf numFmtId="0" fontId="11" fillId="33" borderId="0" xfId="62" applyFont="1" applyFill="1">
      <alignment/>
      <protection/>
    </xf>
    <xf numFmtId="0" fontId="20" fillId="0" borderId="0" xfId="62" applyFont="1" applyBorder="1">
      <alignment/>
      <protection/>
    </xf>
    <xf numFmtId="0" fontId="2" fillId="0" borderId="0" xfId="62" applyFont="1">
      <alignment/>
      <protection/>
    </xf>
    <xf numFmtId="164" fontId="89" fillId="0" borderId="0" xfId="356" applyNumberFormat="1" applyFont="1" applyFill="1" applyBorder="1" applyAlignment="1">
      <alignment horizontal="right" vertical="center"/>
      <protection/>
    </xf>
    <xf numFmtId="164" fontId="89" fillId="0" borderId="0" xfId="360" applyNumberFormat="1" applyFont="1" applyFill="1" applyBorder="1" applyAlignment="1">
      <alignment horizontal="right" vertical="center"/>
      <protection/>
    </xf>
    <xf numFmtId="166" fontId="14" fillId="0" borderId="0" xfId="62" applyNumberFormat="1" applyFont="1" applyBorder="1" applyAlignment="1">
      <alignment horizontal="right" vertical="top"/>
      <protection/>
    </xf>
    <xf numFmtId="164" fontId="14" fillId="0" borderId="0" xfId="62" applyNumberFormat="1" applyFont="1" applyBorder="1" applyAlignment="1">
      <alignment horizontal="right" vertical="top"/>
      <protection/>
    </xf>
    <xf numFmtId="3" fontId="11" fillId="0" borderId="0" xfId="62" applyNumberFormat="1" applyFont="1">
      <alignment/>
      <protection/>
    </xf>
    <xf numFmtId="3" fontId="6" fillId="0" borderId="0" xfId="62" applyNumberFormat="1">
      <alignment/>
      <protection/>
    </xf>
    <xf numFmtId="3" fontId="17" fillId="0" borderId="0" xfId="62" applyNumberFormat="1" applyFont="1">
      <alignment/>
      <protection/>
    </xf>
    <xf numFmtId="0" fontId="22" fillId="0" borderId="0" xfId="62" applyFont="1">
      <alignment/>
      <protection/>
    </xf>
    <xf numFmtId="0" fontId="8" fillId="0" borderId="0" xfId="62" applyFont="1">
      <alignment/>
      <protection/>
    </xf>
    <xf numFmtId="0" fontId="91" fillId="0" borderId="0" xfId="62" applyFont="1" applyAlignment="1">
      <alignment horizontal="left"/>
      <protection/>
    </xf>
    <xf numFmtId="0" fontId="91" fillId="0" borderId="0" xfId="62" applyFont="1">
      <alignment/>
      <protection/>
    </xf>
    <xf numFmtId="0" fontId="8" fillId="0" borderId="0" xfId="45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8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62" applyFont="1">
      <alignment/>
      <protection/>
    </xf>
    <xf numFmtId="0" fontId="92" fillId="0" borderId="0" xfId="45" applyFont="1" applyAlignment="1" applyProtection="1">
      <alignment/>
      <protection/>
    </xf>
    <xf numFmtId="0" fontId="87" fillId="0" borderId="0" xfId="62" applyFont="1">
      <alignment/>
      <protection/>
    </xf>
    <xf numFmtId="0" fontId="87" fillId="33" borderId="0" xfId="45" applyFont="1" applyFill="1" applyAlignment="1" applyProtection="1">
      <alignment/>
      <protection/>
    </xf>
    <xf numFmtId="0" fontId="86" fillId="0" borderId="0" xfId="62" applyFont="1">
      <alignment/>
      <protection/>
    </xf>
    <xf numFmtId="0" fontId="92" fillId="0" borderId="0" xfId="62" applyFont="1">
      <alignment/>
      <protection/>
    </xf>
    <xf numFmtId="0" fontId="6" fillId="0" borderId="0" xfId="62" applyAlignment="1">
      <alignment/>
      <protection/>
    </xf>
    <xf numFmtId="0" fontId="6" fillId="0" borderId="0" xfId="62" applyAlignment="1">
      <alignment horizontal="right"/>
      <protection/>
    </xf>
    <xf numFmtId="0" fontId="6" fillId="0" borderId="0" xfId="62" applyFont="1" applyAlignment="1">
      <alignment horizontal="right"/>
      <protection/>
    </xf>
    <xf numFmtId="0" fontId="6" fillId="0" borderId="0" xfId="62" applyBorder="1">
      <alignment/>
      <protection/>
    </xf>
    <xf numFmtId="0" fontId="6" fillId="0" borderId="0" xfId="62" applyBorder="1" applyAlignment="1">
      <alignment horizontal="right"/>
      <protection/>
    </xf>
    <xf numFmtId="49" fontId="93" fillId="0" borderId="0" xfId="62" applyNumberFormat="1" applyFont="1" applyAlignment="1">
      <alignment horizontal="left"/>
      <protection/>
    </xf>
    <xf numFmtId="0" fontId="6" fillId="33" borderId="0" xfId="62" applyFont="1" applyFill="1">
      <alignment/>
      <protection/>
    </xf>
    <xf numFmtId="0" fontId="6" fillId="33" borderId="0" xfId="62" applyFill="1" applyAlignment="1">
      <alignment horizontal="right"/>
      <protection/>
    </xf>
    <xf numFmtId="0" fontId="6" fillId="0" borderId="0" xfId="62" applyFont="1" applyFill="1" applyBorder="1">
      <alignment/>
      <protection/>
    </xf>
    <xf numFmtId="0" fontId="8" fillId="33" borderId="0" xfId="62" applyFont="1" applyFill="1">
      <alignment/>
      <protection/>
    </xf>
    <xf numFmtId="0" fontId="6" fillId="33" borderId="0" xfId="62" applyFill="1">
      <alignment/>
      <protection/>
    </xf>
    <xf numFmtId="3" fontId="28" fillId="0" borderId="0" xfId="62" applyNumberFormat="1" applyFont="1" applyBorder="1" applyAlignment="1">
      <alignment horizontal="center" vertical="center"/>
      <protection/>
    </xf>
    <xf numFmtId="0" fontId="28" fillId="0" borderId="0" xfId="62" applyFont="1" applyBorder="1" applyAlignment="1">
      <alignment horizontal="center"/>
      <protection/>
    </xf>
    <xf numFmtId="0" fontId="28" fillId="0" borderId="0" xfId="62" applyFont="1">
      <alignment/>
      <protection/>
    </xf>
    <xf numFmtId="3" fontId="28" fillId="0" borderId="0" xfId="62" applyNumberFormat="1" applyFont="1" applyBorder="1" applyAlignment="1">
      <alignment horizontal="center"/>
      <protection/>
    </xf>
    <xf numFmtId="3" fontId="27" fillId="0" borderId="0" xfId="62" applyNumberFormat="1" applyFont="1" applyBorder="1" applyAlignment="1">
      <alignment horizontal="center"/>
      <protection/>
    </xf>
    <xf numFmtId="3" fontId="6" fillId="0" borderId="0" xfId="62" applyNumberFormat="1" applyFill="1" applyBorder="1" applyAlignment="1">
      <alignment horizontal="center"/>
      <protection/>
    </xf>
    <xf numFmtId="3" fontId="2" fillId="0" borderId="0" xfId="62" applyNumberFormat="1" applyFont="1" applyFill="1" applyBorder="1" applyAlignment="1">
      <alignment horizontal="center"/>
      <protection/>
    </xf>
    <xf numFmtId="0" fontId="28" fillId="0" borderId="0" xfId="62" applyFont="1" applyBorder="1">
      <alignment/>
      <protection/>
    </xf>
    <xf numFmtId="0" fontId="94" fillId="0" borderId="0" xfId="45" applyFont="1" applyAlignment="1" applyProtection="1">
      <alignment horizontal="center"/>
      <protection/>
    </xf>
    <xf numFmtId="0" fontId="27" fillId="0" borderId="0" xfId="62" applyFont="1" applyFill="1" applyBorder="1" applyAlignment="1">
      <alignment horizontal="center" vertical="top" wrapText="1"/>
      <protection/>
    </xf>
    <xf numFmtId="0" fontId="28" fillId="0" borderId="0" xfId="62" applyFont="1" applyFill="1" applyBorder="1" applyAlignment="1">
      <alignment vertical="top" wrapText="1"/>
      <protection/>
    </xf>
    <xf numFmtId="0" fontId="27" fillId="0" borderId="0" xfId="62" applyFont="1" applyFill="1" applyBorder="1" applyAlignment="1">
      <alignment vertical="top" wrapText="1"/>
      <protection/>
    </xf>
    <xf numFmtId="0" fontId="22" fillId="0" borderId="0" xfId="62" applyFont="1" applyFill="1" applyBorder="1" applyAlignment="1">
      <alignment horizontal="left"/>
      <protection/>
    </xf>
    <xf numFmtId="0" fontId="6" fillId="0" borderId="0" xfId="62" applyFill="1" applyBorder="1" applyAlignment="1">
      <alignment horizontal="center"/>
      <protection/>
    </xf>
    <xf numFmtId="0" fontId="28" fillId="0" borderId="0" xfId="62" applyFont="1" applyFill="1" applyBorder="1" applyAlignment="1">
      <alignment horizontal="center" vertical="top" wrapText="1"/>
      <protection/>
    </xf>
    <xf numFmtId="0" fontId="28" fillId="0" borderId="0" xfId="62" applyFont="1" applyFill="1" applyBorder="1" applyAlignment="1">
      <alignment horizontal="center"/>
      <protection/>
    </xf>
    <xf numFmtId="0" fontId="93" fillId="0" borderId="0" xfId="62" applyFont="1" applyAlignment="1">
      <alignment vertical="center"/>
      <protection/>
    </xf>
    <xf numFmtId="0" fontId="95" fillId="0" borderId="0" xfId="62" applyFont="1" applyFill="1" applyBorder="1" applyAlignment="1">
      <alignment horizontal="left"/>
      <protection/>
    </xf>
    <xf numFmtId="0" fontId="96" fillId="0" borderId="0" xfId="62" applyFont="1" applyFill="1" applyBorder="1" applyAlignment="1">
      <alignment horizontal="center"/>
      <protection/>
    </xf>
    <xf numFmtId="0" fontId="91" fillId="0" borderId="0" xfId="62" applyFont="1" applyFill="1" applyBorder="1" applyAlignment="1">
      <alignment horizontal="left"/>
      <protection/>
    </xf>
    <xf numFmtId="0" fontId="91" fillId="0" borderId="0" xfId="62" applyFont="1" applyBorder="1">
      <alignment/>
      <protection/>
    </xf>
    <xf numFmtId="0" fontId="97" fillId="0" borderId="0" xfId="62" applyFont="1">
      <alignment/>
      <protection/>
    </xf>
    <xf numFmtId="0" fontId="9" fillId="0" borderId="0" xfId="62" applyFont="1" applyBorder="1">
      <alignment/>
      <protection/>
    </xf>
    <xf numFmtId="0" fontId="33" fillId="0" borderId="0" xfId="62" applyFont="1" applyBorder="1">
      <alignment/>
      <protection/>
    </xf>
    <xf numFmtId="0" fontId="8" fillId="0" borderId="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left"/>
      <protection/>
    </xf>
    <xf numFmtId="0" fontId="28" fillId="0" borderId="0" xfId="62" applyFont="1" applyFill="1" applyBorder="1" applyAlignment="1">
      <alignment horizontal="right"/>
      <protection/>
    </xf>
    <xf numFmtId="0" fontId="28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right"/>
      <protection/>
    </xf>
    <xf numFmtId="0" fontId="2" fillId="0" borderId="0" xfId="62" applyFont="1" applyBorder="1">
      <alignment/>
      <protection/>
    </xf>
    <xf numFmtId="0" fontId="8" fillId="0" borderId="0" xfId="62" applyFont="1" applyFill="1" applyBorder="1" applyAlignment="1">
      <alignment horizontal="left"/>
      <protection/>
    </xf>
    <xf numFmtId="0" fontId="2" fillId="0" borderId="0" xfId="62" applyFont="1" applyFill="1" applyBorder="1" applyAlignment="1">
      <alignment horizontal="left"/>
      <protection/>
    </xf>
    <xf numFmtId="0" fontId="28" fillId="0" borderId="0" xfId="62" applyFont="1" applyFill="1" applyBorder="1" applyAlignment="1">
      <alignment horizontal="left"/>
      <protection/>
    </xf>
    <xf numFmtId="0" fontId="6" fillId="0" borderId="0" xfId="62" applyFont="1" applyBorder="1" applyAlignment="1">
      <alignment horizontal="right"/>
      <protection/>
    </xf>
    <xf numFmtId="0" fontId="6" fillId="34" borderId="0" xfId="62" applyFont="1" applyFill="1" applyBorder="1" applyAlignment="1">
      <alignment horizontal="right"/>
      <protection/>
    </xf>
    <xf numFmtId="0" fontId="2" fillId="0" borderId="0" xfId="62" applyFont="1" applyBorder="1" applyAlignment="1">
      <alignment horizontal="right"/>
      <protection/>
    </xf>
    <xf numFmtId="0" fontId="6" fillId="0" borderId="0" xfId="62" applyFont="1" applyBorder="1">
      <alignment/>
      <protection/>
    </xf>
    <xf numFmtId="0" fontId="97" fillId="33" borderId="0" xfId="62" applyFont="1" applyFill="1">
      <alignment/>
      <protection/>
    </xf>
    <xf numFmtId="0" fontId="6" fillId="0" borderId="0" xfId="62" applyFill="1">
      <alignment/>
      <protection/>
    </xf>
    <xf numFmtId="0" fontId="9" fillId="0" borderId="0" xfId="62" applyFont="1" applyAlignment="1">
      <alignment horizontal="center"/>
      <protection/>
    </xf>
    <xf numFmtId="0" fontId="8" fillId="0" borderId="0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98" fillId="0" borderId="0" xfId="0" applyFont="1" applyBorder="1" applyAlignment="1">
      <alignment/>
    </xf>
    <xf numFmtId="0" fontId="6" fillId="0" borderId="0" xfId="110">
      <alignment/>
      <protection/>
    </xf>
    <xf numFmtId="0" fontId="14" fillId="0" borderId="0" xfId="110" applyFont="1" applyBorder="1" applyAlignment="1">
      <alignment horizontal="left" vertical="top" wrapText="1"/>
      <protection/>
    </xf>
    <xf numFmtId="0" fontId="28" fillId="0" borderId="0" xfId="62" applyFont="1" applyAlignment="1">
      <alignment horizontal="right"/>
      <protection/>
    </xf>
    <xf numFmtId="0" fontId="92" fillId="0" borderId="0" xfId="0" applyFont="1" applyAlignment="1">
      <alignment/>
    </xf>
    <xf numFmtId="0" fontId="6" fillId="0" borderId="0" xfId="112">
      <alignment/>
      <protection/>
    </xf>
    <xf numFmtId="0" fontId="14" fillId="0" borderId="0" xfId="112" applyFont="1" applyBorder="1" applyAlignment="1">
      <alignment horizontal="left" vertical="top" wrapText="1"/>
      <protection/>
    </xf>
    <xf numFmtId="164" fontId="14" fillId="0" borderId="0" xfId="112" applyNumberFormat="1" applyFont="1" applyBorder="1" applyAlignment="1">
      <alignment horizontal="right" vertical="center"/>
      <protection/>
    </xf>
    <xf numFmtId="168" fontId="14" fillId="0" borderId="0" xfId="112" applyNumberFormat="1" applyFont="1" applyBorder="1" applyAlignment="1">
      <alignment horizontal="right" vertical="center"/>
      <protection/>
    </xf>
    <xf numFmtId="169" fontId="14" fillId="0" borderId="0" xfId="112" applyNumberFormat="1" applyFont="1" applyBorder="1" applyAlignment="1">
      <alignment horizontal="right" vertical="center"/>
      <protection/>
    </xf>
    <xf numFmtId="0" fontId="99" fillId="0" borderId="0" xfId="0" applyFont="1" applyAlignment="1">
      <alignment/>
    </xf>
    <xf numFmtId="0" fontId="99" fillId="0" borderId="0" xfId="0" applyFont="1" applyAlignment="1">
      <alignment horizontal="center"/>
    </xf>
    <xf numFmtId="0" fontId="100" fillId="0" borderId="0" xfId="0" applyFont="1" applyAlignment="1">
      <alignment/>
    </xf>
    <xf numFmtId="0" fontId="100" fillId="0" borderId="0" xfId="0" applyFont="1" applyAlignment="1">
      <alignment horizontal="center"/>
    </xf>
    <xf numFmtId="0" fontId="101" fillId="0" borderId="0" xfId="62" applyFont="1" applyBorder="1" applyAlignment="1">
      <alignment horizontal="center"/>
      <protection/>
    </xf>
    <xf numFmtId="0" fontId="96" fillId="0" borderId="0" xfId="62" applyFont="1" applyFill="1" applyBorder="1" applyAlignment="1">
      <alignment horizontal="left"/>
      <protection/>
    </xf>
    <xf numFmtId="0" fontId="96" fillId="0" borderId="0" xfId="62" applyFont="1" applyFill="1" applyBorder="1" applyAlignment="1">
      <alignment horizontal="right"/>
      <protection/>
    </xf>
    <xf numFmtId="0" fontId="96" fillId="0" borderId="0" xfId="62" applyFont="1" applyBorder="1">
      <alignment/>
      <protection/>
    </xf>
    <xf numFmtId="0" fontId="96" fillId="0" borderId="0" xfId="62" applyFont="1" applyBorder="1" applyAlignment="1">
      <alignment horizontal="right"/>
      <protection/>
    </xf>
    <xf numFmtId="0" fontId="98" fillId="0" borderId="0" xfId="62" applyFont="1">
      <alignment/>
      <protection/>
    </xf>
    <xf numFmtId="0" fontId="102" fillId="0" borderId="0" xfId="45" applyFont="1" applyAlignment="1" applyProtection="1">
      <alignment horizontal="right"/>
      <protection/>
    </xf>
    <xf numFmtId="0" fontId="95" fillId="0" borderId="0" xfId="62" applyFont="1" applyBorder="1">
      <alignment/>
      <protection/>
    </xf>
    <xf numFmtId="0" fontId="103" fillId="0" borderId="0" xfId="62" applyFont="1" applyBorder="1">
      <alignment/>
      <protection/>
    </xf>
    <xf numFmtId="0" fontId="104" fillId="0" borderId="0" xfId="45" applyFont="1" applyBorder="1" applyAlignment="1" applyProtection="1">
      <alignment horizontal="right"/>
      <protection/>
    </xf>
    <xf numFmtId="0" fontId="95" fillId="0" borderId="0" xfId="62" applyFont="1" applyFill="1" applyBorder="1" applyAlignment="1">
      <alignment horizontal="left" vertical="center"/>
      <protection/>
    </xf>
    <xf numFmtId="0" fontId="91" fillId="0" borderId="0" xfId="62" applyFont="1" applyBorder="1" applyAlignment="1">
      <alignment horizontal="right"/>
      <protection/>
    </xf>
    <xf numFmtId="0" fontId="87" fillId="0" borderId="0" xfId="62" applyFont="1" applyAlignment="1">
      <alignment horizontal="right"/>
      <protection/>
    </xf>
    <xf numFmtId="0" fontId="86" fillId="0" borderId="0" xfId="62" applyFont="1" applyFill="1">
      <alignment/>
      <protection/>
    </xf>
    <xf numFmtId="0" fontId="87" fillId="0" borderId="0" xfId="45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92" fillId="0" borderId="0" xfId="62" applyFont="1" applyFill="1">
      <alignment/>
      <protection/>
    </xf>
    <xf numFmtId="0" fontId="87" fillId="0" borderId="0" xfId="62" applyFont="1" applyFill="1">
      <alignment/>
      <protection/>
    </xf>
    <xf numFmtId="0" fontId="8" fillId="0" borderId="0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0" fontId="98" fillId="0" borderId="0" xfId="0" applyFont="1" applyBorder="1" applyAlignment="1">
      <alignment horizontal="center"/>
    </xf>
    <xf numFmtId="0" fontId="22" fillId="0" borderId="0" xfId="62" applyFont="1" applyBorder="1">
      <alignment/>
      <protection/>
    </xf>
    <xf numFmtId="0" fontId="6" fillId="0" borderId="0" xfId="62" applyFont="1" applyAlignment="1">
      <alignment horizontal="center"/>
      <protection/>
    </xf>
    <xf numFmtId="0" fontId="3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86" fillId="0" borderId="0" xfId="0" applyFont="1" applyAlignment="1">
      <alignment horizontal="center"/>
    </xf>
    <xf numFmtId="164" fontId="14" fillId="0" borderId="0" xfId="110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05" fillId="0" borderId="0" xfId="45" applyFont="1" applyFill="1" applyAlignment="1" applyProtection="1">
      <alignment/>
      <protection/>
    </xf>
    <xf numFmtId="0" fontId="86" fillId="0" borderId="0" xfId="0" applyFont="1" applyFill="1" applyAlignment="1">
      <alignment/>
    </xf>
    <xf numFmtId="0" fontId="106" fillId="0" borderId="0" xfId="45" applyFont="1" applyFill="1" applyAlignment="1" applyProtection="1">
      <alignment/>
      <protection/>
    </xf>
    <xf numFmtId="0" fontId="92" fillId="0" borderId="0" xfId="45" applyFont="1" applyFill="1" applyAlignment="1" applyProtection="1">
      <alignment/>
      <protection/>
    </xf>
    <xf numFmtId="0" fontId="102" fillId="0" borderId="0" xfId="45" applyFont="1" applyFill="1" applyAlignment="1" applyProtection="1">
      <alignment/>
      <protection/>
    </xf>
    <xf numFmtId="0" fontId="107" fillId="0" borderId="0" xfId="45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0" xfId="45" applyFont="1" applyAlignment="1" applyProtection="1">
      <alignment horizontal="center"/>
      <protection/>
    </xf>
    <xf numFmtId="0" fontId="27" fillId="0" borderId="0" xfId="62" applyFont="1" applyBorder="1">
      <alignment/>
      <protection/>
    </xf>
    <xf numFmtId="0" fontId="27" fillId="0" borderId="0" xfId="62" applyFont="1" applyBorder="1" applyAlignment="1">
      <alignment/>
      <protection/>
    </xf>
    <xf numFmtId="0" fontId="28" fillId="0" borderId="0" xfId="62" applyFont="1" applyBorder="1" applyAlignment="1">
      <alignment/>
      <protection/>
    </xf>
    <xf numFmtId="0" fontId="99" fillId="0" borderId="0" xfId="0" applyFont="1" applyBorder="1" applyAlignment="1">
      <alignment/>
    </xf>
    <xf numFmtId="0" fontId="99" fillId="0" borderId="0" xfId="0" applyFont="1" applyBorder="1" applyAlignment="1">
      <alignment horizontal="center"/>
    </xf>
    <xf numFmtId="0" fontId="27" fillId="0" borderId="0" xfId="62" applyFont="1" applyBorder="1" applyAlignment="1">
      <alignment horizontal="left"/>
      <protection/>
    </xf>
    <xf numFmtId="0" fontId="28" fillId="0" borderId="0" xfId="62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4" fillId="0" borderId="0" xfId="45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9" fontId="89" fillId="0" borderId="0" xfId="355" applyNumberFormat="1" applyFont="1" applyFill="1" applyBorder="1" applyAlignment="1">
      <alignment horizontal="right" vertical="center"/>
      <protection/>
    </xf>
    <xf numFmtId="9" fontId="89" fillId="0" borderId="0" xfId="359" applyNumberFormat="1" applyFont="1" applyFill="1" applyBorder="1" applyAlignment="1">
      <alignment horizontal="right" vertical="center"/>
      <protection/>
    </xf>
    <xf numFmtId="9" fontId="89" fillId="0" borderId="0" xfId="362" applyNumberFormat="1" applyFont="1" applyFill="1" applyBorder="1" applyAlignment="1">
      <alignment horizontal="right" vertical="center"/>
      <protection/>
    </xf>
    <xf numFmtId="0" fontId="108" fillId="0" borderId="0" xfId="334" applyFont="1" applyFill="1" applyBorder="1" applyAlignment="1">
      <alignment horizontal="left" vertical="top" wrapText="1"/>
      <protection/>
    </xf>
    <xf numFmtId="0" fontId="108" fillId="0" borderId="0" xfId="336" applyFont="1" applyFill="1" applyBorder="1" applyAlignment="1">
      <alignment horizontal="left" vertical="top" wrapText="1"/>
      <protection/>
    </xf>
    <xf numFmtId="0" fontId="99" fillId="0" borderId="0" xfId="0" applyFont="1" applyBorder="1" applyAlignment="1">
      <alignment horizontal="center" vertical="center"/>
    </xf>
    <xf numFmtId="0" fontId="8" fillId="33" borderId="0" xfId="62" applyFont="1" applyFill="1" applyBorder="1">
      <alignment/>
      <protection/>
    </xf>
    <xf numFmtId="0" fontId="90" fillId="0" borderId="0" xfId="62" applyFont="1" applyBorder="1">
      <alignment/>
      <protection/>
    </xf>
    <xf numFmtId="0" fontId="6" fillId="0" borderId="0" xfId="62" applyFont="1" applyBorder="1" applyAlignment="1">
      <alignment horizontal="left"/>
      <protection/>
    </xf>
    <xf numFmtId="0" fontId="2" fillId="0" borderId="0" xfId="62" applyFont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6" fillId="34" borderId="0" xfId="62" applyFont="1" applyFill="1" applyBorder="1" applyAlignment="1">
      <alignment horizontal="center"/>
      <protection/>
    </xf>
    <xf numFmtId="0" fontId="6" fillId="33" borderId="0" xfId="62" applyFont="1" applyFill="1" applyBorder="1" applyAlignment="1">
      <alignment horizontal="center"/>
      <protection/>
    </xf>
    <xf numFmtId="0" fontId="2" fillId="0" borderId="0" xfId="62" applyFont="1" applyBorder="1" applyAlignment="1">
      <alignment horizontal="left"/>
      <protection/>
    </xf>
    <xf numFmtId="0" fontId="13" fillId="0" borderId="10" xfId="62" applyFont="1" applyFill="1" applyBorder="1" applyAlignment="1">
      <alignment horizontal="center"/>
      <protection/>
    </xf>
    <xf numFmtId="0" fontId="14" fillId="0" borderId="10" xfId="62" applyFont="1" applyBorder="1" applyAlignment="1">
      <alignment horizontal="left" vertical="top" wrapText="1"/>
      <protection/>
    </xf>
    <xf numFmtId="164" fontId="15" fillId="0" borderId="10" xfId="62" applyNumberFormat="1" applyFont="1" applyBorder="1" applyAlignment="1">
      <alignment horizontal="right" vertical="top"/>
      <protection/>
    </xf>
    <xf numFmtId="9" fontId="15" fillId="0" borderId="10" xfId="62" applyNumberFormat="1" applyFont="1" applyBorder="1" applyAlignment="1">
      <alignment horizontal="right" vertical="top"/>
      <protection/>
    </xf>
    <xf numFmtId="0" fontId="89" fillId="0" borderId="11" xfId="352" applyFont="1" applyFill="1" applyBorder="1" applyAlignment="1">
      <alignment horizontal="center" wrapText="1"/>
      <protection/>
    </xf>
    <xf numFmtId="0" fontId="109" fillId="0" borderId="10" xfId="338" applyFont="1" applyFill="1" applyBorder="1" applyAlignment="1">
      <alignment horizontal="left" vertical="top" wrapText="1"/>
      <protection/>
    </xf>
    <xf numFmtId="164" fontId="109" fillId="0" borderId="10" xfId="366" applyNumberFormat="1" applyFont="1" applyFill="1" applyBorder="1" applyAlignment="1">
      <alignment horizontal="right" vertical="center"/>
      <protection/>
    </xf>
    <xf numFmtId="9" fontId="109" fillId="0" borderId="10" xfId="365" applyNumberFormat="1" applyFont="1" applyFill="1" applyBorder="1" applyAlignment="1">
      <alignment horizontal="right" vertical="center"/>
      <protection/>
    </xf>
    <xf numFmtId="0" fontId="89" fillId="0" borderId="12" xfId="352" applyFont="1" applyFill="1" applyBorder="1" applyAlignment="1">
      <alignment horizontal="center" wrapText="1"/>
      <protection/>
    </xf>
    <xf numFmtId="164" fontId="89" fillId="0" borderId="13" xfId="356" applyNumberFormat="1" applyFont="1" applyFill="1" applyBorder="1" applyAlignment="1">
      <alignment horizontal="right" vertical="center"/>
      <protection/>
    </xf>
    <xf numFmtId="164" fontId="89" fillId="0" borderId="13" xfId="360" applyNumberFormat="1" applyFont="1" applyFill="1" applyBorder="1" applyAlignment="1">
      <alignment horizontal="right" vertical="center"/>
      <protection/>
    </xf>
    <xf numFmtId="164" fontId="109" fillId="0" borderId="14" xfId="366" applyNumberFormat="1" applyFont="1" applyFill="1" applyBorder="1" applyAlignment="1">
      <alignment horizontal="right" vertical="center"/>
      <protection/>
    </xf>
    <xf numFmtId="9" fontId="109" fillId="0" borderId="15" xfId="365" applyNumberFormat="1" applyFont="1" applyFill="1" applyBorder="1" applyAlignment="1">
      <alignment horizontal="right" vertical="center"/>
      <protection/>
    </xf>
    <xf numFmtId="164" fontId="109" fillId="0" borderId="14" xfId="356" applyNumberFormat="1" applyFont="1" applyFill="1" applyBorder="1" applyAlignment="1">
      <alignment horizontal="right" vertical="center"/>
      <protection/>
    </xf>
    <xf numFmtId="0" fontId="28" fillId="34" borderId="0" xfId="62" applyFont="1" applyFill="1">
      <alignment/>
      <protection/>
    </xf>
    <xf numFmtId="0" fontId="27" fillId="0" borderId="0" xfId="62" applyFont="1">
      <alignment/>
      <protection/>
    </xf>
    <xf numFmtId="9" fontId="28" fillId="0" borderId="0" xfId="62" applyNumberFormat="1" applyFont="1" applyBorder="1" applyAlignment="1">
      <alignment horizontal="center"/>
      <protection/>
    </xf>
    <xf numFmtId="0" fontId="91" fillId="33" borderId="0" xfId="62" applyFont="1" applyFill="1" applyBorder="1">
      <alignment/>
      <protection/>
    </xf>
    <xf numFmtId="0" fontId="94" fillId="0" borderId="0" xfId="45" applyFont="1" applyAlignment="1" applyProtection="1">
      <alignment horizontal="center"/>
      <protection/>
    </xf>
    <xf numFmtId="0" fontId="88" fillId="0" borderId="0" xfId="45" applyFont="1" applyAlignment="1" applyProtection="1">
      <alignment horizontal="center"/>
      <protection/>
    </xf>
    <xf numFmtId="0" fontId="6" fillId="33" borderId="0" xfId="62" applyFill="1" applyAlignment="1">
      <alignment horizontal="center"/>
      <protection/>
    </xf>
    <xf numFmtId="0" fontId="4" fillId="0" borderId="0" xfId="62" applyFont="1" applyBorder="1">
      <alignment/>
      <protection/>
    </xf>
    <xf numFmtId="0" fontId="9" fillId="0" borderId="0" xfId="62" applyFont="1" applyBorder="1" applyAlignment="1">
      <alignment horizontal="center"/>
      <protection/>
    </xf>
    <xf numFmtId="0" fontId="22" fillId="0" borderId="0" xfId="62" applyFont="1" applyBorder="1" applyAlignment="1">
      <alignment horizontal="center"/>
      <protection/>
    </xf>
    <xf numFmtId="0" fontId="28" fillId="0" borderId="0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wrapText="1"/>
      <protection/>
    </xf>
    <xf numFmtId="9" fontId="109" fillId="0" borderId="10" xfId="357" applyNumberFormat="1" applyFont="1" applyFill="1" applyBorder="1" applyAlignment="1">
      <alignment horizontal="right" vertical="center"/>
      <protection/>
    </xf>
    <xf numFmtId="0" fontId="99" fillId="0" borderId="0" xfId="0" applyFont="1" applyAlignment="1">
      <alignment horizontal="left"/>
    </xf>
    <xf numFmtId="0" fontId="100" fillId="0" borderId="0" xfId="0" applyFont="1" applyAlignment="1">
      <alignment horizontal="left"/>
    </xf>
    <xf numFmtId="0" fontId="110" fillId="0" borderId="0" xfId="62" applyFont="1" applyBorder="1">
      <alignment/>
      <protection/>
    </xf>
    <xf numFmtId="0" fontId="111" fillId="0" borderId="0" xfId="62" applyFont="1" applyBorder="1">
      <alignment/>
      <protection/>
    </xf>
    <xf numFmtId="0" fontId="112" fillId="0" borderId="0" xfId="45" applyFont="1" applyBorder="1" applyAlignment="1" applyProtection="1">
      <alignment horizontal="right"/>
      <protection/>
    </xf>
    <xf numFmtId="0" fontId="110" fillId="0" borderId="0" xfId="62" applyFont="1">
      <alignment/>
      <protection/>
    </xf>
    <xf numFmtId="0" fontId="111" fillId="0" borderId="0" xfId="62" applyFont="1">
      <alignment/>
      <protection/>
    </xf>
    <xf numFmtId="0" fontId="112" fillId="0" borderId="0" xfId="45" applyFont="1" applyAlignment="1" applyProtection="1">
      <alignment horizontal="right"/>
      <protection/>
    </xf>
    <xf numFmtId="0" fontId="2" fillId="0" borderId="0" xfId="62" applyFont="1" applyBorder="1" applyAlignment="1">
      <alignment/>
      <protection/>
    </xf>
    <xf numFmtId="0" fontId="3" fillId="0" borderId="0" xfId="45" applyFont="1" applyAlignment="1" applyProtection="1">
      <alignment/>
      <protection/>
    </xf>
    <xf numFmtId="0" fontId="88" fillId="0" borderId="0" xfId="45" applyFont="1" applyFill="1" applyAlignment="1" applyProtection="1">
      <alignment horizontal="right"/>
      <protection/>
    </xf>
    <xf numFmtId="0" fontId="113" fillId="0" borderId="0" xfId="62" applyFont="1">
      <alignment/>
      <protection/>
    </xf>
    <xf numFmtId="0" fontId="87" fillId="0" borderId="0" xfId="62" applyFont="1" applyBorder="1" applyAlignment="1">
      <alignment horizontal="right"/>
      <protection/>
    </xf>
    <xf numFmtId="0" fontId="87" fillId="0" borderId="0" xfId="62" applyFont="1" applyBorder="1">
      <alignment/>
      <protection/>
    </xf>
    <xf numFmtId="0" fontId="2" fillId="0" borderId="0" xfId="62" applyFont="1" applyFill="1">
      <alignment/>
      <protection/>
    </xf>
    <xf numFmtId="170" fontId="14" fillId="0" borderId="0" xfId="110" applyNumberFormat="1" applyFont="1" applyBorder="1" applyAlignment="1">
      <alignment horizontal="center" vertical="center"/>
      <protection/>
    </xf>
    <xf numFmtId="171" fontId="89" fillId="0" borderId="16" xfId="359" applyNumberFormat="1" applyFont="1" applyFill="1" applyBorder="1" applyAlignment="1">
      <alignment horizontal="right" vertical="center"/>
      <protection/>
    </xf>
    <xf numFmtId="9" fontId="89" fillId="0" borderId="16" xfId="359" applyNumberFormat="1" applyFont="1" applyFill="1" applyBorder="1" applyAlignment="1">
      <alignment horizontal="right" vertical="center"/>
      <protection/>
    </xf>
    <xf numFmtId="9" fontId="89" fillId="0" borderId="0" xfId="357" applyNumberFormat="1" applyFont="1" applyFill="1" applyBorder="1" applyAlignment="1">
      <alignment horizontal="right" vertical="center"/>
      <protection/>
    </xf>
    <xf numFmtId="0" fontId="108" fillId="0" borderId="17" xfId="352" applyFont="1" applyFill="1" applyBorder="1" applyAlignment="1">
      <alignment horizontal="center" wrapText="1"/>
      <protection/>
    </xf>
    <xf numFmtId="0" fontId="89" fillId="0" borderId="18" xfId="352" applyFont="1" applyFill="1" applyBorder="1" applyAlignment="1">
      <alignment horizontal="center" wrapText="1"/>
      <protection/>
    </xf>
    <xf numFmtId="0" fontId="89" fillId="0" borderId="19" xfId="352" applyFont="1" applyFill="1" applyBorder="1" applyAlignment="1">
      <alignment horizontal="center" wrapText="1"/>
      <protection/>
    </xf>
    <xf numFmtId="0" fontId="108" fillId="0" borderId="20" xfId="352" applyFont="1" applyFill="1" applyBorder="1" applyAlignment="1">
      <alignment horizontal="center" wrapText="1"/>
      <protection/>
    </xf>
    <xf numFmtId="0" fontId="89" fillId="0" borderId="21" xfId="342" applyFont="1" applyFill="1" applyBorder="1" applyAlignment="1">
      <alignment horizontal="left" wrapText="1"/>
      <protection/>
    </xf>
    <xf numFmtId="0" fontId="109" fillId="0" borderId="22" xfId="344" applyFont="1" applyFill="1" applyBorder="1" applyAlignment="1">
      <alignment horizontal="left" wrapText="1"/>
      <protection/>
    </xf>
    <xf numFmtId="171" fontId="89" fillId="0" borderId="0" xfId="355" applyNumberFormat="1" applyFont="1" applyFill="1" applyBorder="1" applyAlignment="1">
      <alignment horizontal="right" vertical="center"/>
      <protection/>
    </xf>
    <xf numFmtId="171" fontId="89" fillId="0" borderId="0" xfId="359" applyNumberFormat="1" applyFont="1" applyFill="1" applyBorder="1" applyAlignment="1">
      <alignment horizontal="right" vertical="center"/>
      <protection/>
    </xf>
    <xf numFmtId="171" fontId="89" fillId="0" borderId="0" xfId="362" applyNumberFormat="1" applyFont="1" applyFill="1" applyBorder="1" applyAlignment="1">
      <alignment horizontal="right" vertical="center"/>
      <protection/>
    </xf>
    <xf numFmtId="171" fontId="89" fillId="0" borderId="16" xfId="355" applyNumberFormat="1" applyFont="1" applyFill="1" applyBorder="1" applyAlignment="1">
      <alignment horizontal="right" vertical="center"/>
      <protection/>
    </xf>
    <xf numFmtId="171" fontId="89" fillId="0" borderId="0" xfId="368" applyNumberFormat="1" applyFont="1" applyFill="1" applyBorder="1" applyAlignment="1">
      <alignment horizontal="right" vertical="center"/>
      <protection/>
    </xf>
    <xf numFmtId="0" fontId="6" fillId="0" borderId="0" xfId="62" applyAlignment="1">
      <alignment horizontal="left"/>
      <protection/>
    </xf>
    <xf numFmtId="0" fontId="88" fillId="0" borderId="0" xfId="45" applyFont="1" applyAlignment="1" applyProtection="1">
      <alignment horizontal="left"/>
      <protection/>
    </xf>
    <xf numFmtId="171" fontId="108" fillId="0" borderId="0" xfId="354" applyNumberFormat="1" applyFont="1" applyFill="1" applyBorder="1" applyAlignment="1">
      <alignment horizontal="left" vertical="center"/>
      <protection/>
    </xf>
    <xf numFmtId="171" fontId="108" fillId="0" borderId="0" xfId="356" applyNumberFormat="1" applyFont="1" applyFill="1" applyBorder="1" applyAlignment="1">
      <alignment horizontal="left" vertical="center"/>
      <protection/>
    </xf>
    <xf numFmtId="171" fontId="108" fillId="0" borderId="0" xfId="369" applyNumberFormat="1" applyFont="1" applyFill="1" applyBorder="1" applyAlignment="1">
      <alignment horizontal="left" vertical="center"/>
      <protection/>
    </xf>
    <xf numFmtId="171" fontId="108" fillId="0" borderId="0" xfId="358" applyNumberFormat="1" applyFont="1" applyFill="1" applyBorder="1" applyAlignment="1">
      <alignment horizontal="left" vertical="center"/>
      <protection/>
    </xf>
    <xf numFmtId="171" fontId="108" fillId="0" borderId="0" xfId="360" applyNumberFormat="1" applyFont="1" applyFill="1" applyBorder="1" applyAlignment="1">
      <alignment horizontal="left" vertical="center"/>
      <protection/>
    </xf>
    <xf numFmtId="171" fontId="108" fillId="0" borderId="0" xfId="370" applyNumberFormat="1" applyFont="1" applyFill="1" applyBorder="1" applyAlignment="1">
      <alignment horizontal="left" vertical="center"/>
      <protection/>
    </xf>
    <xf numFmtId="0" fontId="6" fillId="0" borderId="0" xfId="62" applyFill="1" applyAlignment="1">
      <alignment horizontal="right"/>
      <protection/>
    </xf>
    <xf numFmtId="0" fontId="6" fillId="0" borderId="0" xfId="62" applyFill="1" applyBorder="1" applyAlignment="1">
      <alignment horizontal="right"/>
      <protection/>
    </xf>
    <xf numFmtId="0" fontId="113" fillId="0" borderId="0" xfId="62" applyFont="1" applyFill="1" applyBorder="1" applyAlignment="1">
      <alignment horizontal="center"/>
      <protection/>
    </xf>
    <xf numFmtId="0" fontId="90" fillId="0" borderId="0" xfId="62" applyFont="1" applyBorder="1" applyAlignment="1">
      <alignment horizontal="center"/>
      <protection/>
    </xf>
    <xf numFmtId="0" fontId="114" fillId="0" borderId="0" xfId="62" applyFont="1" applyFill="1" applyBorder="1" applyAlignment="1">
      <alignment horizontal="center"/>
      <protection/>
    </xf>
    <xf numFmtId="0" fontId="90" fillId="0" borderId="0" xfId="62" applyFont="1" applyBorder="1" applyAlignment="1">
      <alignment horizontal="right"/>
      <protection/>
    </xf>
    <xf numFmtId="0" fontId="90" fillId="0" borderId="0" xfId="62" applyFont="1" applyAlignment="1">
      <alignment horizontal="right"/>
      <protection/>
    </xf>
    <xf numFmtId="0" fontId="27" fillId="0" borderId="0" xfId="62" applyFont="1" applyFill="1">
      <alignment/>
      <protection/>
    </xf>
    <xf numFmtId="0" fontId="2" fillId="0" borderId="0" xfId="62" applyFont="1" applyFill="1" applyAlignment="1">
      <alignment horizontal="right"/>
      <protection/>
    </xf>
    <xf numFmtId="0" fontId="6" fillId="0" borderId="0" xfId="106">
      <alignment/>
      <protection/>
    </xf>
    <xf numFmtId="0" fontId="6" fillId="0" borderId="0" xfId="107">
      <alignment/>
      <protection/>
    </xf>
    <xf numFmtId="0" fontId="6" fillId="0" borderId="0" xfId="108">
      <alignment/>
      <protection/>
    </xf>
    <xf numFmtId="0" fontId="6" fillId="0" borderId="0" xfId="109">
      <alignment/>
      <protection/>
    </xf>
    <xf numFmtId="0" fontId="6" fillId="0" borderId="0" xfId="111">
      <alignment/>
      <protection/>
    </xf>
    <xf numFmtId="0" fontId="6" fillId="0" borderId="0" xfId="113">
      <alignment/>
      <protection/>
    </xf>
    <xf numFmtId="0" fontId="11" fillId="0" borderId="0" xfId="62" applyFont="1" applyFill="1" applyAlignment="1">
      <alignment horizontal="left"/>
      <protection/>
    </xf>
    <xf numFmtId="0" fontId="105" fillId="0" borderId="0" xfId="0" applyFont="1" applyFill="1" applyBorder="1" applyAlignment="1">
      <alignment horizontal="left"/>
    </xf>
    <xf numFmtId="0" fontId="92" fillId="0" borderId="0" xfId="0" applyFont="1" applyFill="1" applyAlignment="1">
      <alignment horizontal="left"/>
    </xf>
    <xf numFmtId="0" fontId="11" fillId="0" borderId="0" xfId="62" applyNumberFormat="1" applyFont="1" applyFill="1" applyAlignment="1">
      <alignment horizontal="left"/>
      <protection/>
    </xf>
    <xf numFmtId="0" fontId="115" fillId="35" borderId="23" xfId="0" applyFont="1" applyFill="1" applyBorder="1" applyAlignment="1">
      <alignment/>
    </xf>
    <xf numFmtId="0" fontId="116" fillId="0" borderId="24" xfId="0" applyFont="1" applyFill="1" applyBorder="1" applyAlignment="1">
      <alignment/>
    </xf>
    <xf numFmtId="0" fontId="116" fillId="0" borderId="25" xfId="0" applyFont="1" applyBorder="1" applyAlignment="1">
      <alignment/>
    </xf>
    <xf numFmtId="0" fontId="116" fillId="0" borderId="23" xfId="0" applyFont="1" applyBorder="1" applyAlignment="1">
      <alignment horizontal="center"/>
    </xf>
    <xf numFmtId="0" fontId="116" fillId="0" borderId="26" xfId="0" applyFont="1" applyBorder="1" applyAlignment="1">
      <alignment horizontal="center"/>
    </xf>
    <xf numFmtId="0" fontId="116" fillId="0" borderId="27" xfId="0" applyFont="1" applyBorder="1" applyAlignment="1">
      <alignment horizontal="center"/>
    </xf>
    <xf numFmtId="0" fontId="116" fillId="0" borderId="28" xfId="0" applyFont="1" applyFill="1" applyBorder="1" applyAlignment="1">
      <alignment horizontal="center"/>
    </xf>
    <xf numFmtId="0" fontId="116" fillId="0" borderId="25" xfId="0" applyFont="1" applyFill="1" applyBorder="1" applyAlignment="1">
      <alignment horizontal="left"/>
    </xf>
    <xf numFmtId="0" fontId="116" fillId="0" borderId="29" xfId="0" applyNumberFormat="1" applyFont="1" applyFill="1" applyBorder="1" applyAlignment="1">
      <alignment horizontal="center"/>
    </xf>
    <xf numFmtId="0" fontId="116" fillId="0" borderId="0" xfId="0" applyNumberFormat="1" applyFont="1" applyFill="1" applyBorder="1" applyAlignment="1">
      <alignment horizontal="center"/>
    </xf>
    <xf numFmtId="0" fontId="116" fillId="0" borderId="30" xfId="0" applyNumberFormat="1" applyFont="1" applyFill="1" applyBorder="1" applyAlignment="1">
      <alignment horizontal="center"/>
    </xf>
    <xf numFmtId="0" fontId="116" fillId="0" borderId="31" xfId="0" applyNumberFormat="1" applyFont="1" applyFill="1" applyBorder="1" applyAlignment="1">
      <alignment horizontal="center"/>
    </xf>
    <xf numFmtId="0" fontId="116" fillId="35" borderId="32" xfId="0" applyFont="1" applyFill="1" applyBorder="1" applyAlignment="1">
      <alignment horizontal="left" indent="1"/>
    </xf>
    <xf numFmtId="0" fontId="116" fillId="35" borderId="29" xfId="0" applyNumberFormat="1" applyFont="1" applyFill="1" applyBorder="1" applyAlignment="1">
      <alignment horizontal="center"/>
    </xf>
    <xf numFmtId="0" fontId="116" fillId="35" borderId="0" xfId="0" applyNumberFormat="1" applyFont="1" applyFill="1" applyBorder="1" applyAlignment="1">
      <alignment horizontal="center"/>
    </xf>
    <xf numFmtId="0" fontId="117" fillId="35" borderId="30" xfId="0" applyNumberFormat="1" applyFont="1" applyFill="1" applyBorder="1" applyAlignment="1">
      <alignment horizontal="center"/>
    </xf>
    <xf numFmtId="0" fontId="116" fillId="0" borderId="32" xfId="0" applyFont="1" applyBorder="1" applyAlignment="1">
      <alignment horizontal="left" indent="2"/>
    </xf>
    <xf numFmtId="0" fontId="116" fillId="0" borderId="29" xfId="0" applyNumberFormat="1" applyFont="1" applyBorder="1" applyAlignment="1">
      <alignment horizontal="center"/>
    </xf>
    <xf numFmtId="0" fontId="116" fillId="0" borderId="0" xfId="0" applyNumberFormat="1" applyFont="1" applyBorder="1" applyAlignment="1">
      <alignment horizontal="center"/>
    </xf>
    <xf numFmtId="0" fontId="116" fillId="0" borderId="30" xfId="0" applyNumberFormat="1" applyFont="1" applyBorder="1" applyAlignment="1">
      <alignment horizontal="center"/>
    </xf>
    <xf numFmtId="0" fontId="116" fillId="0" borderId="32" xfId="0" applyFont="1" applyFill="1" applyBorder="1" applyAlignment="1">
      <alignment horizontal="left" indent="2"/>
    </xf>
    <xf numFmtId="0" fontId="116" fillId="36" borderId="28" xfId="0" applyFont="1" applyFill="1" applyBorder="1" applyAlignment="1">
      <alignment horizontal="left"/>
    </xf>
    <xf numFmtId="0" fontId="116" fillId="36" borderId="33" xfId="0" applyNumberFormat="1" applyFont="1" applyFill="1" applyBorder="1" applyAlignment="1">
      <alignment horizontal="center"/>
    </xf>
    <xf numFmtId="0" fontId="116" fillId="36" borderId="34" xfId="0" applyNumberFormat="1" applyFont="1" applyFill="1" applyBorder="1" applyAlignment="1">
      <alignment horizontal="center"/>
    </xf>
    <xf numFmtId="0" fontId="116" fillId="36" borderId="35" xfId="0" applyNumberFormat="1" applyFont="1" applyFill="1" applyBorder="1" applyAlignment="1">
      <alignment horizontal="center"/>
    </xf>
    <xf numFmtId="0" fontId="115" fillId="36" borderId="33" xfId="0" applyNumberFormat="1" applyFont="1" applyFill="1" applyBorder="1" applyAlignment="1">
      <alignment horizontal="center"/>
    </xf>
    <xf numFmtId="0" fontId="115" fillId="36" borderId="35" xfId="0" applyNumberFormat="1" applyFont="1" applyFill="1" applyBorder="1" applyAlignment="1">
      <alignment horizontal="center"/>
    </xf>
    <xf numFmtId="0" fontId="118" fillId="36" borderId="36" xfId="0" applyNumberFormat="1" applyFont="1" applyFill="1" applyBorder="1" applyAlignment="1">
      <alignment horizontal="center"/>
    </xf>
    <xf numFmtId="0" fontId="116" fillId="37" borderId="23" xfId="0" applyFont="1" applyFill="1" applyBorder="1" applyAlignment="1">
      <alignment horizontal="center"/>
    </xf>
    <xf numFmtId="0" fontId="116" fillId="37" borderId="26" xfId="0" applyFont="1" applyFill="1" applyBorder="1" applyAlignment="1">
      <alignment horizontal="center"/>
    </xf>
    <xf numFmtId="0" fontId="116" fillId="37" borderId="27" xfId="0" applyFont="1" applyFill="1" applyBorder="1" applyAlignment="1">
      <alignment horizontal="center"/>
    </xf>
    <xf numFmtId="0" fontId="109" fillId="0" borderId="10" xfId="342" applyFont="1" applyFill="1" applyBorder="1" applyAlignment="1">
      <alignment horizontal="left" wrapText="1"/>
      <protection/>
    </xf>
    <xf numFmtId="0" fontId="108" fillId="0" borderId="37" xfId="348" applyFont="1" applyFill="1" applyBorder="1" applyAlignment="1">
      <alignment horizontal="center" wrapText="1"/>
      <protection/>
    </xf>
    <xf numFmtId="0" fontId="108" fillId="0" borderId="10" xfId="349" applyFont="1" applyFill="1" applyBorder="1" applyAlignment="1">
      <alignment horizontal="center" wrapText="1"/>
      <protection/>
    </xf>
    <xf numFmtId="0" fontId="108" fillId="0" borderId="37" xfId="349" applyFont="1" applyFill="1" applyBorder="1" applyAlignment="1">
      <alignment horizontal="center" wrapText="1"/>
      <protection/>
    </xf>
    <xf numFmtId="0" fontId="108" fillId="0" borderId="38" xfId="349" applyFont="1" applyFill="1" applyBorder="1" applyAlignment="1">
      <alignment horizontal="center" wrapText="1"/>
      <protection/>
    </xf>
    <xf numFmtId="0" fontId="108" fillId="0" borderId="38" xfId="350" applyFont="1" applyFill="1" applyBorder="1" applyAlignment="1">
      <alignment horizontal="center" wrapText="1"/>
      <protection/>
    </xf>
    <xf numFmtId="164" fontId="89" fillId="0" borderId="39" xfId="354" applyNumberFormat="1" applyFont="1" applyFill="1" applyBorder="1" applyAlignment="1">
      <alignment horizontal="right" vertical="center"/>
      <protection/>
    </xf>
    <xf numFmtId="164" fontId="89" fillId="0" borderId="39" xfId="356" applyNumberFormat="1" applyFont="1" applyFill="1" applyBorder="1" applyAlignment="1">
      <alignment horizontal="right" vertical="center"/>
      <protection/>
    </xf>
    <xf numFmtId="164" fontId="89" fillId="0" borderId="40" xfId="356" applyNumberFormat="1" applyFont="1" applyFill="1" applyBorder="1" applyAlignment="1">
      <alignment horizontal="right" vertical="center"/>
      <protection/>
    </xf>
    <xf numFmtId="164" fontId="89" fillId="0" borderId="40" xfId="369" applyNumberFormat="1" applyFont="1" applyFill="1" applyBorder="1" applyAlignment="1">
      <alignment horizontal="right" vertical="center"/>
      <protection/>
    </xf>
    <xf numFmtId="164" fontId="89" fillId="0" borderId="39" xfId="358" applyNumberFormat="1" applyFont="1" applyFill="1" applyBorder="1" applyAlignment="1">
      <alignment horizontal="right" vertical="center"/>
      <protection/>
    </xf>
    <xf numFmtId="164" fontId="89" fillId="0" borderId="39" xfId="360" applyNumberFormat="1" applyFont="1" applyFill="1" applyBorder="1" applyAlignment="1">
      <alignment horizontal="right" vertical="center"/>
      <protection/>
    </xf>
    <xf numFmtId="164" fontId="89" fillId="0" borderId="40" xfId="360" applyNumberFormat="1" applyFont="1" applyFill="1" applyBorder="1" applyAlignment="1">
      <alignment horizontal="right" vertical="center"/>
      <protection/>
    </xf>
    <xf numFmtId="164" fontId="89" fillId="0" borderId="40" xfId="370" applyNumberFormat="1" applyFont="1" applyFill="1" applyBorder="1" applyAlignment="1">
      <alignment horizontal="right" vertical="center"/>
      <protection/>
    </xf>
    <xf numFmtId="164" fontId="89" fillId="0" borderId="0" xfId="364" applyNumberFormat="1" applyFont="1" applyFill="1" applyBorder="1" applyAlignment="1">
      <alignment horizontal="right" vertical="center"/>
      <protection/>
    </xf>
    <xf numFmtId="0" fontId="89" fillId="0" borderId="10" xfId="338" applyFont="1" applyFill="1" applyBorder="1" applyAlignment="1">
      <alignment horizontal="left" vertical="top" wrapText="1"/>
      <protection/>
    </xf>
    <xf numFmtId="164" fontId="89" fillId="0" borderId="41" xfId="364" applyNumberFormat="1" applyFont="1" applyFill="1" applyBorder="1" applyAlignment="1">
      <alignment horizontal="right" vertical="center"/>
      <protection/>
    </xf>
    <xf numFmtId="164" fontId="89" fillId="0" borderId="42" xfId="364" applyNumberFormat="1" applyFont="1" applyFill="1" applyBorder="1" applyAlignment="1">
      <alignment horizontal="right" vertical="center"/>
      <protection/>
    </xf>
    <xf numFmtId="0" fontId="108" fillId="0" borderId="10" xfId="348" applyFont="1" applyFill="1" applyBorder="1" applyAlignment="1">
      <alignment horizontal="left" wrapText="1"/>
      <protection/>
    </xf>
    <xf numFmtId="0" fontId="108" fillId="0" borderId="10" xfId="349" applyFont="1" applyFill="1" applyBorder="1" applyAlignment="1">
      <alignment horizontal="left" wrapText="1"/>
      <protection/>
    </xf>
    <xf numFmtId="0" fontId="108" fillId="0" borderId="10" xfId="350" applyFont="1" applyFill="1" applyBorder="1" applyAlignment="1">
      <alignment horizontal="left" wrapText="1"/>
      <protection/>
    </xf>
    <xf numFmtId="0" fontId="16" fillId="0" borderId="10" xfId="62" applyFont="1" applyBorder="1">
      <alignment/>
      <protection/>
    </xf>
    <xf numFmtId="9" fontId="22" fillId="0" borderId="10" xfId="62" applyNumberFormat="1" applyFont="1" applyBorder="1" applyAlignment="1">
      <alignment horizontal="left"/>
      <protection/>
    </xf>
    <xf numFmtId="0" fontId="15" fillId="0" borderId="43" xfId="110" applyFont="1" applyBorder="1" applyAlignment="1">
      <alignment horizontal="left" wrapText="1"/>
      <protection/>
    </xf>
    <xf numFmtId="0" fontId="15" fillId="0" borderId="43" xfId="110" applyFont="1" applyBorder="1" applyAlignment="1">
      <alignment horizontal="center" wrapText="1"/>
      <protection/>
    </xf>
    <xf numFmtId="168" fontId="14" fillId="0" borderId="0" xfId="110" applyNumberFormat="1" applyFont="1" applyBorder="1" applyAlignment="1">
      <alignment horizontal="center" vertical="center"/>
      <protection/>
    </xf>
    <xf numFmtId="0" fontId="15" fillId="0" borderId="43" xfId="110" applyFont="1" applyBorder="1" applyAlignment="1">
      <alignment horizontal="left" vertical="top" wrapText="1"/>
      <protection/>
    </xf>
    <xf numFmtId="164" fontId="15" fillId="0" borderId="43" xfId="110" applyNumberFormat="1" applyFont="1" applyBorder="1" applyAlignment="1">
      <alignment horizontal="center" vertical="center"/>
      <protection/>
    </xf>
    <xf numFmtId="9" fontId="15" fillId="0" borderId="43" xfId="110" applyNumberFormat="1" applyFont="1" applyBorder="1" applyAlignment="1">
      <alignment horizontal="center" vertical="center"/>
      <protection/>
    </xf>
    <xf numFmtId="0" fontId="15" fillId="0" borderId="43" xfId="110" applyFont="1" applyBorder="1" applyAlignment="1">
      <alignment horizontal="center" vertical="center" wrapText="1"/>
      <protection/>
    </xf>
    <xf numFmtId="0" fontId="15" fillId="0" borderId="43" xfId="112" applyFont="1" applyBorder="1" applyAlignment="1">
      <alignment horizontal="left" wrapText="1"/>
      <protection/>
    </xf>
    <xf numFmtId="0" fontId="15" fillId="0" borderId="43" xfId="112" applyFont="1" applyBorder="1" applyAlignment="1">
      <alignment horizontal="center" wrapText="1"/>
      <protection/>
    </xf>
    <xf numFmtId="0" fontId="15" fillId="0" borderId="43" xfId="112" applyFont="1" applyBorder="1" applyAlignment="1">
      <alignment horizontal="left" vertical="top" wrapText="1"/>
      <protection/>
    </xf>
    <xf numFmtId="164" fontId="15" fillId="0" borderId="43" xfId="112" applyNumberFormat="1" applyFont="1" applyBorder="1" applyAlignment="1">
      <alignment horizontal="right" vertical="center"/>
      <protection/>
    </xf>
    <xf numFmtId="9" fontId="15" fillId="0" borderId="43" xfId="112" applyNumberFormat="1" applyFont="1" applyBorder="1" applyAlignment="1">
      <alignment horizontal="right" vertical="center"/>
      <protection/>
    </xf>
    <xf numFmtId="0" fontId="2" fillId="0" borderId="10" xfId="62" applyFont="1" applyBorder="1">
      <alignment/>
      <protection/>
    </xf>
    <xf numFmtId="0" fontId="2" fillId="0" borderId="10" xfId="62" applyFont="1" applyBorder="1" applyAlignment="1">
      <alignment horizontal="right"/>
      <protection/>
    </xf>
    <xf numFmtId="0" fontId="2" fillId="0" borderId="44" xfId="62" applyFont="1" applyBorder="1">
      <alignment/>
      <protection/>
    </xf>
    <xf numFmtId="0" fontId="6" fillId="0" borderId="44" xfId="62" applyBorder="1" applyAlignment="1">
      <alignment horizontal="right"/>
      <protection/>
    </xf>
    <xf numFmtId="0" fontId="6" fillId="33" borderId="44" xfId="62" applyFill="1" applyBorder="1" applyAlignment="1">
      <alignment horizontal="right"/>
      <protection/>
    </xf>
    <xf numFmtId="0" fontId="2" fillId="0" borderId="44" xfId="62" applyFont="1" applyFill="1" applyBorder="1">
      <alignment/>
      <protection/>
    </xf>
    <xf numFmtId="0" fontId="6" fillId="0" borderId="44" xfId="62" applyBorder="1">
      <alignment/>
      <protection/>
    </xf>
    <xf numFmtId="0" fontId="6" fillId="0" borderId="45" xfId="62" applyBorder="1">
      <alignment/>
      <protection/>
    </xf>
    <xf numFmtId="0" fontId="6" fillId="0" borderId="45" xfId="62" applyFill="1" applyBorder="1">
      <alignment/>
      <protection/>
    </xf>
    <xf numFmtId="0" fontId="6" fillId="0" borderId="11" xfId="62" applyBorder="1">
      <alignment/>
      <protection/>
    </xf>
    <xf numFmtId="0" fontId="6" fillId="0" borderId="11" xfId="62" applyFill="1" applyBorder="1">
      <alignment/>
      <protection/>
    </xf>
    <xf numFmtId="0" fontId="26" fillId="0" borderId="46" xfId="62" applyFont="1" applyBorder="1" applyAlignment="1">
      <alignment horizontal="left"/>
      <protection/>
    </xf>
    <xf numFmtId="0" fontId="26" fillId="0" borderId="12" xfId="62" applyFont="1" applyBorder="1" applyAlignment="1">
      <alignment horizontal="center"/>
      <protection/>
    </xf>
    <xf numFmtId="0" fontId="26" fillId="0" borderId="11" xfId="62" applyFont="1" applyBorder="1" applyAlignment="1">
      <alignment horizontal="center"/>
      <protection/>
    </xf>
    <xf numFmtId="0" fontId="26" fillId="0" borderId="11" xfId="62" applyFont="1" applyBorder="1" applyAlignment="1">
      <alignment horizontal="center" wrapText="1"/>
      <protection/>
    </xf>
    <xf numFmtId="0" fontId="28" fillId="0" borderId="13" xfId="62" applyFont="1" applyBorder="1" applyAlignment="1">
      <alignment horizontal="left"/>
      <protection/>
    </xf>
    <xf numFmtId="0" fontId="28" fillId="0" borderId="13" xfId="62" applyFont="1" applyBorder="1" applyAlignment="1">
      <alignment horizontal="center"/>
      <protection/>
    </xf>
    <xf numFmtId="3" fontId="28" fillId="0" borderId="13" xfId="62" applyNumberFormat="1" applyFont="1" applyBorder="1" applyAlignment="1">
      <alignment horizontal="left" vertical="center"/>
      <protection/>
    </xf>
    <xf numFmtId="3" fontId="28" fillId="0" borderId="13" xfId="62" applyNumberFormat="1" applyFont="1" applyBorder="1" applyAlignment="1">
      <alignment horizontal="center" vertical="center"/>
      <protection/>
    </xf>
    <xf numFmtId="3" fontId="27" fillId="0" borderId="13" xfId="62" applyNumberFormat="1" applyFont="1" applyBorder="1" applyAlignment="1">
      <alignment horizontal="left"/>
      <protection/>
    </xf>
    <xf numFmtId="3" fontId="27" fillId="0" borderId="13" xfId="62" applyNumberFormat="1" applyFont="1" applyBorder="1" applyAlignment="1">
      <alignment horizontal="center"/>
      <protection/>
    </xf>
    <xf numFmtId="0" fontId="26" fillId="0" borderId="13" xfId="62" applyFont="1" applyBorder="1" applyAlignment="1">
      <alignment horizontal="left"/>
      <protection/>
    </xf>
    <xf numFmtId="0" fontId="26" fillId="0" borderId="13" xfId="62" applyFont="1" applyBorder="1" applyAlignment="1">
      <alignment horizontal="center"/>
      <protection/>
    </xf>
    <xf numFmtId="0" fontId="26" fillId="0" borderId="0" xfId="62" applyFont="1" applyBorder="1" applyAlignment="1">
      <alignment horizontal="center" wrapText="1"/>
      <protection/>
    </xf>
    <xf numFmtId="3" fontId="28" fillId="0" borderId="13" xfId="62" applyNumberFormat="1" applyFont="1" applyBorder="1" applyAlignment="1">
      <alignment horizontal="left"/>
      <protection/>
    </xf>
    <xf numFmtId="3" fontId="28" fillId="0" borderId="13" xfId="62" applyNumberFormat="1" applyFont="1" applyBorder="1" applyAlignment="1">
      <alignment horizontal="center"/>
      <protection/>
    </xf>
    <xf numFmtId="3" fontId="22" fillId="0" borderId="0" xfId="62" applyNumberFormat="1" applyFont="1" applyBorder="1" applyAlignment="1">
      <alignment horizontal="center"/>
      <protection/>
    </xf>
    <xf numFmtId="3" fontId="2" fillId="0" borderId="14" xfId="62" applyNumberFormat="1" applyFont="1" applyBorder="1" applyAlignment="1">
      <alignment horizontal="left"/>
      <protection/>
    </xf>
    <xf numFmtId="3" fontId="2" fillId="0" borderId="14" xfId="62" applyNumberFormat="1" applyFont="1" applyBorder="1" applyAlignment="1">
      <alignment horizontal="center"/>
      <protection/>
    </xf>
    <xf numFmtId="3" fontId="2" fillId="0" borderId="10" xfId="62" applyNumberFormat="1" applyFont="1" applyBorder="1" applyAlignment="1">
      <alignment horizontal="center"/>
      <protection/>
    </xf>
    <xf numFmtId="0" fontId="26" fillId="0" borderId="12" xfId="62" applyFont="1" applyBorder="1" applyAlignment="1">
      <alignment horizontal="left"/>
      <protection/>
    </xf>
    <xf numFmtId="0" fontId="6" fillId="0" borderId="13" xfId="62" applyFill="1" applyBorder="1" applyAlignment="1">
      <alignment horizontal="left"/>
      <protection/>
    </xf>
    <xf numFmtId="0" fontId="6" fillId="0" borderId="13" xfId="62" applyFill="1" applyBorder="1" applyAlignment="1">
      <alignment horizontal="center"/>
      <protection/>
    </xf>
    <xf numFmtId="3" fontId="6" fillId="0" borderId="13" xfId="62" applyNumberFormat="1" applyFill="1" applyBorder="1" applyAlignment="1">
      <alignment horizontal="left"/>
      <protection/>
    </xf>
    <xf numFmtId="3" fontId="6" fillId="0" borderId="13" xfId="62" applyNumberFormat="1" applyFill="1" applyBorder="1" applyAlignment="1">
      <alignment horizontal="center"/>
      <protection/>
    </xf>
    <xf numFmtId="3" fontId="2" fillId="0" borderId="13" xfId="62" applyNumberFormat="1" applyFont="1" applyFill="1" applyBorder="1" applyAlignment="1">
      <alignment horizontal="left"/>
      <protection/>
    </xf>
    <xf numFmtId="3" fontId="2" fillId="0" borderId="13" xfId="62" applyNumberFormat="1" applyFont="1" applyFill="1" applyBorder="1" applyAlignment="1">
      <alignment horizontal="center"/>
      <protection/>
    </xf>
    <xf numFmtId="3" fontId="28" fillId="0" borderId="13" xfId="62" applyNumberFormat="1" applyFont="1" applyFill="1" applyBorder="1" applyAlignment="1">
      <alignment horizontal="left"/>
      <protection/>
    </xf>
    <xf numFmtId="3" fontId="28" fillId="0" borderId="13" xfId="62" applyNumberFormat="1" applyFont="1" applyFill="1" applyBorder="1" applyAlignment="1">
      <alignment horizontal="center"/>
      <protection/>
    </xf>
    <xf numFmtId="3" fontId="2" fillId="0" borderId="14" xfId="62" applyNumberFormat="1" applyFont="1" applyFill="1" applyBorder="1" applyAlignment="1">
      <alignment horizontal="left"/>
      <protection/>
    </xf>
    <xf numFmtId="3" fontId="2" fillId="0" borderId="14" xfId="62" applyNumberFormat="1" applyFont="1" applyFill="1" applyBorder="1" applyAlignment="1">
      <alignment horizontal="center"/>
      <protection/>
    </xf>
    <xf numFmtId="3" fontId="2" fillId="0" borderId="10" xfId="62" applyNumberFormat="1" applyFont="1" applyFill="1" applyBorder="1" applyAlignment="1">
      <alignment horizontal="center"/>
      <protection/>
    </xf>
    <xf numFmtId="0" fontId="26" fillId="0" borderId="17" xfId="62" applyFont="1" applyBorder="1" applyAlignment="1">
      <alignment horizontal="center" wrapText="1"/>
      <protection/>
    </xf>
    <xf numFmtId="0" fontId="22" fillId="0" borderId="13" xfId="62" applyFont="1" applyBorder="1">
      <alignment/>
      <protection/>
    </xf>
    <xf numFmtId="0" fontId="22" fillId="0" borderId="16" xfId="62" applyFont="1" applyBorder="1">
      <alignment/>
      <protection/>
    </xf>
    <xf numFmtId="0" fontId="28" fillId="0" borderId="16" xfId="62" applyFont="1" applyBorder="1" applyAlignment="1">
      <alignment horizontal="center" vertical="center"/>
      <protection/>
    </xf>
    <xf numFmtId="3" fontId="27" fillId="0" borderId="16" xfId="62" applyNumberFormat="1" applyFont="1" applyBorder="1" applyAlignment="1">
      <alignment horizontal="center"/>
      <protection/>
    </xf>
    <xf numFmtId="0" fontId="27" fillId="0" borderId="13" xfId="62" applyFont="1" applyBorder="1" applyAlignment="1">
      <alignment horizontal="center"/>
      <protection/>
    </xf>
    <xf numFmtId="0" fontId="28" fillId="0" borderId="16" xfId="62" applyFont="1" applyBorder="1">
      <alignment/>
      <protection/>
    </xf>
    <xf numFmtId="3" fontId="28" fillId="0" borderId="16" xfId="62" applyNumberFormat="1" applyFont="1" applyBorder="1" applyAlignment="1">
      <alignment horizontal="center"/>
      <protection/>
    </xf>
    <xf numFmtId="167" fontId="27" fillId="0" borderId="13" xfId="62" applyNumberFormat="1" applyFont="1" applyBorder="1" applyAlignment="1">
      <alignment horizontal="center"/>
      <protection/>
    </xf>
    <xf numFmtId="3" fontId="27" fillId="0" borderId="14" xfId="62" applyNumberFormat="1" applyFont="1" applyBorder="1" applyAlignment="1">
      <alignment horizontal="center"/>
      <protection/>
    </xf>
    <xf numFmtId="3" fontId="27" fillId="0" borderId="10" xfId="62" applyNumberFormat="1" applyFont="1" applyBorder="1" applyAlignment="1">
      <alignment horizontal="center"/>
      <protection/>
    </xf>
    <xf numFmtId="3" fontId="27" fillId="0" borderId="15" xfId="62" applyNumberFormat="1" applyFont="1" applyBorder="1" applyAlignment="1">
      <alignment horizontal="center"/>
      <protection/>
    </xf>
    <xf numFmtId="0" fontId="119" fillId="0" borderId="45" xfId="0" applyFont="1" applyBorder="1" applyAlignment="1">
      <alignment/>
    </xf>
    <xf numFmtId="0" fontId="119" fillId="0" borderId="11" xfId="0" applyFont="1" applyBorder="1" applyAlignment="1">
      <alignment/>
    </xf>
    <xf numFmtId="0" fontId="119" fillId="0" borderId="47" xfId="0" applyFont="1" applyBorder="1" applyAlignment="1">
      <alignment/>
    </xf>
    <xf numFmtId="0" fontId="119" fillId="0" borderId="48" xfId="0" applyFont="1" applyBorder="1" applyAlignment="1">
      <alignment/>
    </xf>
    <xf numFmtId="0" fontId="119" fillId="0" borderId="11" xfId="0" applyFont="1" applyBorder="1" applyAlignment="1">
      <alignment/>
    </xf>
    <xf numFmtId="0" fontId="99" fillId="0" borderId="40" xfId="0" applyFont="1" applyBorder="1" applyAlignment="1">
      <alignment horizontal="center"/>
    </xf>
    <xf numFmtId="0" fontId="99" fillId="0" borderId="49" xfId="0" applyFont="1" applyBorder="1" applyAlignment="1">
      <alignment horizontal="center"/>
    </xf>
    <xf numFmtId="0" fontId="119" fillId="0" borderId="50" xfId="0" applyFont="1" applyBorder="1" applyAlignment="1">
      <alignment/>
    </xf>
    <xf numFmtId="0" fontId="119" fillId="0" borderId="51" xfId="0" applyFont="1" applyBorder="1" applyAlignment="1">
      <alignment horizontal="center"/>
    </xf>
    <xf numFmtId="0" fontId="119" fillId="0" borderId="52" xfId="0" applyFont="1" applyBorder="1" applyAlignment="1">
      <alignment horizontal="center"/>
    </xf>
    <xf numFmtId="0" fontId="119" fillId="0" borderId="50" xfId="0" applyFont="1" applyBorder="1" applyAlignment="1">
      <alignment horizontal="center"/>
    </xf>
    <xf numFmtId="0" fontId="119" fillId="0" borderId="10" xfId="0" applyFont="1" applyBorder="1" applyAlignment="1">
      <alignment/>
    </xf>
    <xf numFmtId="0" fontId="119" fillId="0" borderId="38" xfId="0" applyFont="1" applyBorder="1" applyAlignment="1">
      <alignment horizontal="center"/>
    </xf>
    <xf numFmtId="0" fontId="119" fillId="0" borderId="53" xfId="0" applyFont="1" applyBorder="1" applyAlignment="1">
      <alignment horizontal="center"/>
    </xf>
    <xf numFmtId="0" fontId="119" fillId="0" borderId="10" xfId="0" applyFont="1" applyBorder="1" applyAlignment="1">
      <alignment horizontal="center"/>
    </xf>
    <xf numFmtId="0" fontId="2" fillId="0" borderId="10" xfId="62" applyFont="1" applyBorder="1" applyAlignment="1">
      <alignment horizontal="left"/>
      <protection/>
    </xf>
    <xf numFmtId="0" fontId="2" fillId="0" borderId="10" xfId="62" applyFont="1" applyBorder="1" applyAlignment="1">
      <alignment horizontal="center"/>
      <protection/>
    </xf>
    <xf numFmtId="0" fontId="2" fillId="0" borderId="50" xfId="62" applyFont="1" applyBorder="1" applyAlignment="1">
      <alignment horizontal="left"/>
      <protection/>
    </xf>
    <xf numFmtId="0" fontId="2" fillId="0" borderId="50" xfId="62" applyFont="1" applyBorder="1" applyAlignment="1">
      <alignment horizontal="center"/>
      <protection/>
    </xf>
    <xf numFmtId="0" fontId="8" fillId="0" borderId="10" xfId="62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horizontal="right"/>
      <protection/>
    </xf>
    <xf numFmtId="0" fontId="2" fillId="0" borderId="45" xfId="62" applyFont="1" applyFill="1" applyBorder="1" applyAlignment="1">
      <alignment horizontal="left"/>
      <protection/>
    </xf>
    <xf numFmtId="0" fontId="2" fillId="0" borderId="45" xfId="62" applyFont="1" applyFill="1" applyBorder="1" applyAlignment="1">
      <alignment horizontal="right"/>
      <protection/>
    </xf>
    <xf numFmtId="0" fontId="2" fillId="0" borderId="44" xfId="62" applyFont="1" applyFill="1" applyBorder="1" applyAlignment="1">
      <alignment horizontal="left"/>
      <protection/>
    </xf>
    <xf numFmtId="0" fontId="2" fillId="0" borderId="44" xfId="62" applyFont="1" applyFill="1" applyBorder="1" applyAlignment="1">
      <alignment horizontal="right"/>
      <protection/>
    </xf>
    <xf numFmtId="0" fontId="2" fillId="0" borderId="45" xfId="62" applyFont="1" applyBorder="1">
      <alignment/>
      <protection/>
    </xf>
    <xf numFmtId="0" fontId="2" fillId="0" borderId="45" xfId="62" applyFont="1" applyBorder="1" applyAlignment="1">
      <alignment horizontal="right"/>
      <protection/>
    </xf>
    <xf numFmtId="0" fontId="2" fillId="0" borderId="44" xfId="62" applyFont="1" applyBorder="1" applyAlignment="1">
      <alignment horizontal="right"/>
      <protection/>
    </xf>
    <xf numFmtId="0" fontId="2" fillId="0" borderId="11" xfId="62" applyFont="1" applyBorder="1">
      <alignment/>
      <protection/>
    </xf>
    <xf numFmtId="0" fontId="95" fillId="0" borderId="0" xfId="62" applyFont="1">
      <alignment/>
      <protection/>
    </xf>
    <xf numFmtId="0" fontId="103" fillId="0" borderId="0" xfId="62" applyFont="1">
      <alignment/>
      <protection/>
    </xf>
    <xf numFmtId="0" fontId="91" fillId="0" borderId="0" xfId="62" applyFont="1" applyFill="1" applyBorder="1" applyAlignment="1">
      <alignment horizontal="center"/>
      <protection/>
    </xf>
    <xf numFmtId="0" fontId="96" fillId="0" borderId="0" xfId="62" applyFont="1">
      <alignment/>
      <protection/>
    </xf>
    <xf numFmtId="0" fontId="6" fillId="0" borderId="45" xfId="62" applyFont="1" applyFill="1" applyBorder="1">
      <alignment/>
      <protection/>
    </xf>
    <xf numFmtId="0" fontId="6" fillId="0" borderId="54" xfId="62" applyFont="1" applyFill="1" applyBorder="1">
      <alignment/>
      <protection/>
    </xf>
    <xf numFmtId="0" fontId="2" fillId="0" borderId="11" xfId="62" applyFont="1" applyFill="1" applyBorder="1" applyAlignment="1">
      <alignment horizontal="left"/>
      <protection/>
    </xf>
    <xf numFmtId="0" fontId="2" fillId="0" borderId="17" xfId="62" applyFont="1" applyFill="1" applyBorder="1" applyAlignment="1">
      <alignment horizontal="left"/>
      <protection/>
    </xf>
    <xf numFmtId="0" fontId="2" fillId="0" borderId="11" xfId="62" applyFont="1" applyFill="1" applyBorder="1" applyAlignment="1">
      <alignment horizontal="right"/>
      <protection/>
    </xf>
    <xf numFmtId="0" fontId="2" fillId="0" borderId="17" xfId="62" applyFont="1" applyFill="1" applyBorder="1" applyAlignment="1">
      <alignment horizontal="right"/>
      <protection/>
    </xf>
    <xf numFmtId="0" fontId="6" fillId="0" borderId="11" xfId="62" applyFont="1" applyFill="1" applyBorder="1" applyAlignment="1">
      <alignment horizontal="right"/>
      <protection/>
    </xf>
    <xf numFmtId="0" fontId="2" fillId="0" borderId="16" xfId="62" applyFont="1" applyFill="1" applyBorder="1" applyAlignment="1">
      <alignment horizontal="left"/>
      <protection/>
    </xf>
    <xf numFmtId="0" fontId="2" fillId="0" borderId="16" xfId="62" applyFont="1" applyFill="1" applyBorder="1" applyAlignment="1">
      <alignment horizontal="right"/>
      <protection/>
    </xf>
    <xf numFmtId="0" fontId="28" fillId="0" borderId="16" xfId="62" applyFont="1" applyFill="1" applyBorder="1" applyAlignment="1">
      <alignment horizontal="center"/>
      <protection/>
    </xf>
    <xf numFmtId="0" fontId="28" fillId="0" borderId="16" xfId="62" applyFont="1" applyFill="1" applyBorder="1" applyAlignment="1">
      <alignment horizontal="right"/>
      <protection/>
    </xf>
    <xf numFmtId="0" fontId="2" fillId="0" borderId="50" xfId="62" applyFont="1" applyFill="1" applyBorder="1" applyAlignment="1">
      <alignment horizontal="left"/>
      <protection/>
    </xf>
    <xf numFmtId="0" fontId="2" fillId="0" borderId="50" xfId="62" applyFont="1" applyFill="1" applyBorder="1" applyAlignment="1">
      <alignment horizontal="center"/>
      <protection/>
    </xf>
    <xf numFmtId="0" fontId="2" fillId="0" borderId="55" xfId="62" applyFont="1" applyFill="1" applyBorder="1" applyAlignment="1">
      <alignment horizontal="center"/>
      <protection/>
    </xf>
    <xf numFmtId="0" fontId="2" fillId="0" borderId="50" xfId="62" applyFont="1" applyBorder="1" applyAlignment="1">
      <alignment horizontal="right"/>
      <protection/>
    </xf>
    <xf numFmtId="0" fontId="2" fillId="0" borderId="55" xfId="62" applyFont="1" applyBorder="1" applyAlignment="1">
      <alignment horizontal="right"/>
      <protection/>
    </xf>
    <xf numFmtId="0" fontId="27" fillId="0" borderId="50" xfId="62" applyFont="1" applyBorder="1" applyAlignment="1">
      <alignment horizontal="right"/>
      <protection/>
    </xf>
    <xf numFmtId="0" fontId="6" fillId="0" borderId="16" xfId="62" applyFont="1" applyBorder="1">
      <alignment/>
      <protection/>
    </xf>
    <xf numFmtId="0" fontId="6" fillId="0" borderId="16" xfId="62" applyFont="1" applyBorder="1" applyAlignment="1">
      <alignment horizontal="right"/>
      <protection/>
    </xf>
    <xf numFmtId="0" fontId="6" fillId="34" borderId="16" xfId="62" applyFont="1" applyFill="1" applyBorder="1">
      <alignment/>
      <protection/>
    </xf>
    <xf numFmtId="0" fontId="6" fillId="34" borderId="16" xfId="62" applyFont="1" applyFill="1" applyBorder="1" applyAlignment="1">
      <alignment horizontal="right"/>
      <protection/>
    </xf>
    <xf numFmtId="0" fontId="6" fillId="0" borderId="16" xfId="62" applyBorder="1">
      <alignment/>
      <protection/>
    </xf>
    <xf numFmtId="0" fontId="6" fillId="0" borderId="16" xfId="62" applyBorder="1" applyAlignment="1">
      <alignment horizontal="right"/>
      <protection/>
    </xf>
    <xf numFmtId="0" fontId="2" fillId="0" borderId="50" xfId="62" applyFont="1" applyBorder="1">
      <alignment/>
      <protection/>
    </xf>
    <xf numFmtId="0" fontId="2" fillId="0" borderId="55" xfId="62" applyFont="1" applyBorder="1">
      <alignment/>
      <protection/>
    </xf>
    <xf numFmtId="0" fontId="2" fillId="0" borderId="56" xfId="62" applyFont="1" applyBorder="1" applyAlignment="1">
      <alignment horizontal="right"/>
      <protection/>
    </xf>
    <xf numFmtId="0" fontId="2" fillId="0" borderId="15" xfId="62" applyFont="1" applyBorder="1">
      <alignment/>
      <protection/>
    </xf>
    <xf numFmtId="0" fontId="2" fillId="0" borderId="15" xfId="62" applyFont="1" applyBorder="1" applyAlignment="1">
      <alignment horizontal="right"/>
      <protection/>
    </xf>
    <xf numFmtId="0" fontId="2" fillId="0" borderId="10" xfId="62" applyFont="1" applyFill="1" applyBorder="1">
      <alignment/>
      <protection/>
    </xf>
    <xf numFmtId="0" fontId="2" fillId="0" borderId="10" xfId="62" applyFont="1" applyBorder="1" applyAlignment="1">
      <alignment horizontal="center" wrapText="1"/>
      <protection/>
    </xf>
    <xf numFmtId="0" fontId="28" fillId="0" borderId="11" xfId="62" applyFont="1" applyBorder="1">
      <alignment/>
      <protection/>
    </xf>
    <xf numFmtId="9" fontId="28" fillId="0" borderId="11" xfId="62" applyNumberFormat="1" applyFont="1" applyBorder="1" applyAlignment="1">
      <alignment horizontal="center"/>
      <protection/>
    </xf>
    <xf numFmtId="0" fontId="6" fillId="0" borderId="10" xfId="62" applyFont="1" applyBorder="1">
      <alignment/>
      <protection/>
    </xf>
    <xf numFmtId="0" fontId="27" fillId="0" borderId="10" xfId="62" applyFont="1" applyBorder="1" applyAlignment="1">
      <alignment horizontal="center"/>
      <protection/>
    </xf>
    <xf numFmtId="0" fontId="27" fillId="0" borderId="10" xfId="62" applyFont="1" applyBorder="1" applyAlignment="1">
      <alignment horizontal="left"/>
      <protection/>
    </xf>
    <xf numFmtId="0" fontId="27" fillId="0" borderId="10" xfId="62" applyFont="1" applyBorder="1" applyAlignment="1">
      <alignment vertical="center" wrapText="1"/>
      <protection/>
    </xf>
    <xf numFmtId="0" fontId="94" fillId="0" borderId="0" xfId="45" applyFont="1" applyAlignment="1" applyProtection="1">
      <alignment horizontal="center"/>
      <protection/>
    </xf>
    <xf numFmtId="0" fontId="109" fillId="0" borderId="46" xfId="349" applyFont="1" applyFill="1" applyBorder="1" applyAlignment="1">
      <alignment horizontal="center" wrapText="1"/>
      <protection/>
    </xf>
    <xf numFmtId="0" fontId="109" fillId="0" borderId="45" xfId="349" applyFont="1" applyFill="1" applyBorder="1" applyAlignment="1">
      <alignment horizontal="center" wrapText="1"/>
      <protection/>
    </xf>
    <xf numFmtId="0" fontId="109" fillId="0" borderId="54" xfId="349" applyFont="1" applyFill="1" applyBorder="1" applyAlignment="1">
      <alignment horizontal="center" wrapText="1"/>
      <protection/>
    </xf>
    <xf numFmtId="0" fontId="109" fillId="0" borderId="57" xfId="349" applyFont="1" applyFill="1" applyBorder="1" applyAlignment="1">
      <alignment horizontal="center" wrapText="1"/>
      <protection/>
    </xf>
    <xf numFmtId="0" fontId="6" fillId="0" borderId="45" xfId="62" applyBorder="1" applyAlignment="1">
      <alignment horizontal="center" wrapText="1"/>
      <protection/>
    </xf>
    <xf numFmtId="0" fontId="6" fillId="0" borderId="57" xfId="62" applyBorder="1" applyAlignment="1">
      <alignment horizontal="center" wrapText="1"/>
      <protection/>
    </xf>
    <xf numFmtId="0" fontId="16" fillId="0" borderId="0" xfId="62" applyFont="1" applyAlignment="1">
      <alignment horizontal="left"/>
      <protection/>
    </xf>
    <xf numFmtId="0" fontId="88" fillId="0" borderId="0" xfId="45" applyFont="1" applyAlignment="1" applyProtection="1">
      <alignment horizontal="center"/>
      <protection/>
    </xf>
    <xf numFmtId="0" fontId="26" fillId="0" borderId="46" xfId="62" applyFont="1" applyBorder="1" applyAlignment="1">
      <alignment horizontal="center"/>
      <protection/>
    </xf>
    <xf numFmtId="0" fontId="26" fillId="0" borderId="45" xfId="62" applyFont="1" applyBorder="1" applyAlignment="1">
      <alignment horizontal="center"/>
      <protection/>
    </xf>
    <xf numFmtId="0" fontId="26" fillId="0" borderId="54" xfId="62" applyFont="1" applyBorder="1" applyAlignment="1">
      <alignment horizontal="center"/>
      <protection/>
    </xf>
    <xf numFmtId="0" fontId="119" fillId="0" borderId="58" xfId="0" applyFont="1" applyBorder="1" applyAlignment="1">
      <alignment horizontal="center"/>
    </xf>
    <xf numFmtId="0" fontId="119" fillId="0" borderId="59" xfId="0" applyFont="1" applyBorder="1" applyAlignment="1">
      <alignment horizontal="center"/>
    </xf>
    <xf numFmtId="0" fontId="119" fillId="0" borderId="45" xfId="0" applyFont="1" applyBorder="1" applyAlignment="1">
      <alignment horizontal="center"/>
    </xf>
    <xf numFmtId="0" fontId="115" fillId="35" borderId="23" xfId="0" applyFont="1" applyFill="1" applyBorder="1" applyAlignment="1">
      <alignment horizontal="center"/>
    </xf>
    <xf numFmtId="0" fontId="115" fillId="35" borderId="26" xfId="0" applyFont="1" applyFill="1" applyBorder="1" applyAlignment="1">
      <alignment horizontal="center"/>
    </xf>
    <xf numFmtId="0" fontId="115" fillId="35" borderId="27" xfId="0" applyFont="1" applyFill="1" applyBorder="1" applyAlignment="1">
      <alignment horizontal="center"/>
    </xf>
    <xf numFmtId="0" fontId="115" fillId="35" borderId="60" xfId="0" applyFont="1" applyFill="1" applyBorder="1" applyAlignment="1">
      <alignment horizontal="center" vertical="center"/>
    </xf>
    <xf numFmtId="0" fontId="115" fillId="35" borderId="61" xfId="0" applyFont="1" applyFill="1" applyBorder="1" applyAlignment="1">
      <alignment horizontal="center" vertical="center"/>
    </xf>
    <xf numFmtId="0" fontId="115" fillId="35" borderId="31" xfId="0" applyFont="1" applyFill="1" applyBorder="1" applyAlignment="1">
      <alignment horizontal="center" vertical="center"/>
    </xf>
    <xf numFmtId="0" fontId="115" fillId="35" borderId="33" xfId="0" applyFont="1" applyFill="1" applyBorder="1" applyAlignment="1">
      <alignment horizontal="center" vertical="center"/>
    </xf>
    <xf numFmtId="0" fontId="115" fillId="35" borderId="35" xfId="0" applyFont="1" applyFill="1" applyBorder="1" applyAlignment="1">
      <alignment horizontal="center" vertical="center"/>
    </xf>
    <xf numFmtId="0" fontId="115" fillId="35" borderId="36" xfId="0" applyFont="1" applyFill="1" applyBorder="1" applyAlignment="1">
      <alignment horizontal="center" vertical="center"/>
    </xf>
    <xf numFmtId="0" fontId="116" fillId="0" borderId="33" xfId="0" applyFont="1" applyFill="1" applyBorder="1" applyAlignment="1">
      <alignment horizontal="center"/>
    </xf>
    <xf numFmtId="0" fontId="116" fillId="0" borderId="35" xfId="0" applyFont="1" applyFill="1" applyBorder="1" applyAlignment="1">
      <alignment horizontal="center"/>
    </xf>
    <xf numFmtId="0" fontId="116" fillId="0" borderId="36" xfId="0" applyFont="1" applyFill="1" applyBorder="1" applyAlignment="1">
      <alignment horizontal="center"/>
    </xf>
    <xf numFmtId="0" fontId="8" fillId="0" borderId="45" xfId="62" applyFont="1" applyFill="1" applyBorder="1" applyAlignment="1">
      <alignment horizontal="left"/>
      <protection/>
    </xf>
    <xf numFmtId="0" fontId="8" fillId="0" borderId="11" xfId="62" applyFont="1" applyFill="1" applyBorder="1" applyAlignment="1">
      <alignment horizontal="left"/>
      <protection/>
    </xf>
    <xf numFmtId="0" fontId="2" fillId="0" borderId="45" xfId="62" applyFont="1" applyFill="1" applyBorder="1" applyAlignment="1">
      <alignment horizontal="center"/>
      <protection/>
    </xf>
    <xf numFmtId="0" fontId="2" fillId="0" borderId="54" xfId="62" applyFont="1" applyFill="1" applyBorder="1" applyAlignment="1">
      <alignment horizontal="center"/>
      <protection/>
    </xf>
  </cellXfs>
  <cellStyles count="44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0" xfId="65"/>
    <cellStyle name="Normal 21" xfId="66"/>
    <cellStyle name="Normal 22" xfId="67"/>
    <cellStyle name="Normal 23" xfId="68"/>
    <cellStyle name="Normal 3" xfId="69"/>
    <cellStyle name="Normal 3 10" xfId="70"/>
    <cellStyle name="Normal 3 11" xfId="71"/>
    <cellStyle name="Normal 3 12" xfId="72"/>
    <cellStyle name="Normal 3 13" xfId="73"/>
    <cellStyle name="Normal 3 14" xfId="74"/>
    <cellStyle name="Normal 3 15" xfId="75"/>
    <cellStyle name="Normal 3 16" xfId="76"/>
    <cellStyle name="Normal 3 2" xfId="77"/>
    <cellStyle name="Normal 3 3" xfId="78"/>
    <cellStyle name="Normal 3 4" xfId="79"/>
    <cellStyle name="Normal 3 5" xfId="80"/>
    <cellStyle name="Normal 3 6" xfId="81"/>
    <cellStyle name="Normal 3 7" xfId="82"/>
    <cellStyle name="Normal 3 8" xfId="83"/>
    <cellStyle name="Normal 3 9" xfId="84"/>
    <cellStyle name="Normal 4" xfId="85"/>
    <cellStyle name="Normal 4 10" xfId="86"/>
    <cellStyle name="Normal 4 11" xfId="87"/>
    <cellStyle name="Normal 4 12" xfId="88"/>
    <cellStyle name="Normal 4 13" xfId="89"/>
    <cellStyle name="Normal 4 14" xfId="90"/>
    <cellStyle name="Normal 4 15" xfId="91"/>
    <cellStyle name="Normal 4 16" xfId="92"/>
    <cellStyle name="Normal 4 2" xfId="93"/>
    <cellStyle name="Normal 4 3" xfId="94"/>
    <cellStyle name="Normal 4 4" xfId="95"/>
    <cellStyle name="Normal 4 5" xfId="96"/>
    <cellStyle name="Normal 4 6" xfId="97"/>
    <cellStyle name="Normal 4 7" xfId="98"/>
    <cellStyle name="Normal 4 8" xfId="99"/>
    <cellStyle name="Normal 4 9" xfId="100"/>
    <cellStyle name="Normal 5" xfId="101"/>
    <cellStyle name="Normal 6" xfId="102"/>
    <cellStyle name="Normal 7" xfId="103"/>
    <cellStyle name="Normal 8" xfId="104"/>
    <cellStyle name="Normal 9" xfId="105"/>
    <cellStyle name="Normal_04.03.01.01" xfId="106"/>
    <cellStyle name="Normal_04.03.01.02" xfId="107"/>
    <cellStyle name="Normal_04.03.01.03" xfId="108"/>
    <cellStyle name="Normal_04.03.01.04" xfId="109"/>
    <cellStyle name="Normal_04.03.01.05" xfId="110"/>
    <cellStyle name="Normal_04.03.01.05_1" xfId="111"/>
    <cellStyle name="Normal_04.03.01.06" xfId="112"/>
    <cellStyle name="Normal_04.03.01.06_1" xfId="113"/>
    <cellStyle name="Notas" xfId="114"/>
    <cellStyle name="Percent" xfId="115"/>
    <cellStyle name="Salida" xfId="116"/>
    <cellStyle name="style1409226749891" xfId="117"/>
    <cellStyle name="style1409226750126" xfId="118"/>
    <cellStyle name="style1409226750235" xfId="119"/>
    <cellStyle name="style1409226750344" xfId="120"/>
    <cellStyle name="style1409226750438" xfId="121"/>
    <cellStyle name="style1409226750548" xfId="122"/>
    <cellStyle name="style1409226750641" xfId="123"/>
    <cellStyle name="style1409226752188" xfId="124"/>
    <cellStyle name="style1409226752313" xfId="125"/>
    <cellStyle name="style1409226752469" xfId="126"/>
    <cellStyle name="style1409226752579" xfId="127"/>
    <cellStyle name="style1409226752751" xfId="128"/>
    <cellStyle name="style1409226752876" xfId="129"/>
    <cellStyle name="style1409226753219" xfId="130"/>
    <cellStyle name="style1409226753485" xfId="131"/>
    <cellStyle name="style1409226753579" xfId="132"/>
    <cellStyle name="style1409226753688" xfId="133"/>
    <cellStyle name="style1409226753782" xfId="134"/>
    <cellStyle name="style1409226753860" xfId="135"/>
    <cellStyle name="style1409226753969" xfId="136"/>
    <cellStyle name="style1409226754094" xfId="137"/>
    <cellStyle name="style1409226754219" xfId="138"/>
    <cellStyle name="style1409226754360" xfId="139"/>
    <cellStyle name="style1409226754485" xfId="140"/>
    <cellStyle name="style1409226754594" xfId="141"/>
    <cellStyle name="style1409226754704" xfId="142"/>
    <cellStyle name="style1409226754844" xfId="143"/>
    <cellStyle name="style1409226754969" xfId="144"/>
    <cellStyle name="style1409226755094" xfId="145"/>
    <cellStyle name="style1409226755219" xfId="146"/>
    <cellStyle name="style1409226755438" xfId="147"/>
    <cellStyle name="style1409226755579" xfId="148"/>
    <cellStyle name="style1409226755688" xfId="149"/>
    <cellStyle name="style1409226755813" xfId="150"/>
    <cellStyle name="style1409226756032" xfId="151"/>
    <cellStyle name="style1409226756172" xfId="152"/>
    <cellStyle name="style1409226756251" xfId="153"/>
    <cellStyle name="style1409226756344" xfId="154"/>
    <cellStyle name="style1409226756469" xfId="155"/>
    <cellStyle name="style1409226756563" xfId="156"/>
    <cellStyle name="style1409226756672" xfId="157"/>
    <cellStyle name="style1409226756782" xfId="158"/>
    <cellStyle name="style1409226756860" xfId="159"/>
    <cellStyle name="style1409226757907" xfId="160"/>
    <cellStyle name="style1409226757969" xfId="161"/>
    <cellStyle name="style1409226758438" xfId="162"/>
    <cellStyle name="style1409226758719" xfId="163"/>
    <cellStyle name="style1409226760610" xfId="164"/>
    <cellStyle name="style1409226760672" xfId="165"/>
    <cellStyle name="style1409226760782" xfId="166"/>
    <cellStyle name="style1409314326507" xfId="167"/>
    <cellStyle name="style1409314326616" xfId="168"/>
    <cellStyle name="style1409314326725" xfId="169"/>
    <cellStyle name="style1409314326835" xfId="170"/>
    <cellStyle name="style1409314326944" xfId="171"/>
    <cellStyle name="style1409314327053" xfId="172"/>
    <cellStyle name="style1409314327944" xfId="173"/>
    <cellStyle name="style1409314328038" xfId="174"/>
    <cellStyle name="style1409314328147" xfId="175"/>
    <cellStyle name="style1409314328241" xfId="176"/>
    <cellStyle name="style1409314328319" xfId="177"/>
    <cellStyle name="style1409314328428" xfId="178"/>
    <cellStyle name="style1409314328553" xfId="179"/>
    <cellStyle name="style1409314328835" xfId="180"/>
    <cellStyle name="style1409314328960" xfId="181"/>
    <cellStyle name="style1409314329053" xfId="182"/>
    <cellStyle name="style1409314329209" xfId="183"/>
    <cellStyle name="style1409314329303" xfId="184"/>
    <cellStyle name="style1409314329413" xfId="185"/>
    <cellStyle name="style1409314329522" xfId="186"/>
    <cellStyle name="style1409314329616" xfId="187"/>
    <cellStyle name="style1409314329725" xfId="188"/>
    <cellStyle name="style1409314329866" xfId="189"/>
    <cellStyle name="style1409314330131" xfId="190"/>
    <cellStyle name="style1409314330256" xfId="191"/>
    <cellStyle name="style1409314330381" xfId="192"/>
    <cellStyle name="style1409314330475" xfId="193"/>
    <cellStyle name="style1409314330600" xfId="194"/>
    <cellStyle name="style1409314330678" xfId="195"/>
    <cellStyle name="style1409314330788" xfId="196"/>
    <cellStyle name="style1409314330913" xfId="197"/>
    <cellStyle name="style1409314331006" xfId="198"/>
    <cellStyle name="style1409314331084" xfId="199"/>
    <cellStyle name="style1409314331303" xfId="200"/>
    <cellStyle name="style1409314331397" xfId="201"/>
    <cellStyle name="style1409314331475" xfId="202"/>
    <cellStyle name="style1409314331756" xfId="203"/>
    <cellStyle name="style1409314332100" xfId="204"/>
    <cellStyle name="style1409658651341" xfId="205"/>
    <cellStyle name="style1409658651450" xfId="206"/>
    <cellStyle name="style1409658651560" xfId="207"/>
    <cellStyle name="style1409658651685" xfId="208"/>
    <cellStyle name="style1409658651841" xfId="209"/>
    <cellStyle name="style1409658651982" xfId="210"/>
    <cellStyle name="style1409658652528" xfId="211"/>
    <cellStyle name="style1409658657794" xfId="212"/>
    <cellStyle name="style1409658657888" xfId="213"/>
    <cellStyle name="style1409658658122" xfId="214"/>
    <cellStyle name="style1409900603973" xfId="215"/>
    <cellStyle name="style1409900604208" xfId="216"/>
    <cellStyle name="style1409900604317" xfId="217"/>
    <cellStyle name="style1409900604442" xfId="218"/>
    <cellStyle name="style1409900604583" xfId="219"/>
    <cellStyle name="style1409900604676" xfId="220"/>
    <cellStyle name="style1409900606802" xfId="221"/>
    <cellStyle name="style1409900607161" xfId="222"/>
    <cellStyle name="style1409900607521" xfId="223"/>
    <cellStyle name="style1409900608068" xfId="224"/>
    <cellStyle name="style1409900608162" xfId="225"/>
    <cellStyle name="style1409900608240" xfId="226"/>
    <cellStyle name="style1409900608333" xfId="227"/>
    <cellStyle name="style1409900608427" xfId="228"/>
    <cellStyle name="style1409900608521" xfId="229"/>
    <cellStyle name="style1409900608599" xfId="230"/>
    <cellStyle name="style1409900608709" xfId="231"/>
    <cellStyle name="style1409900608834" xfId="232"/>
    <cellStyle name="style1409900609006" xfId="233"/>
    <cellStyle name="style1409900609099" xfId="234"/>
    <cellStyle name="style1409900609271" xfId="235"/>
    <cellStyle name="style1409900609334" xfId="236"/>
    <cellStyle name="style1409900609459" xfId="237"/>
    <cellStyle name="style1409900609553" xfId="238"/>
    <cellStyle name="style1409900609646" xfId="239"/>
    <cellStyle name="style1409900609740" xfId="240"/>
    <cellStyle name="style1409900609818" xfId="241"/>
    <cellStyle name="style1409900609896" xfId="242"/>
    <cellStyle name="style1409900609974" xfId="243"/>
    <cellStyle name="style1409900610053" xfId="244"/>
    <cellStyle name="style1409900610131" xfId="245"/>
    <cellStyle name="style1409900610256" xfId="246"/>
    <cellStyle name="style1409900610334" xfId="247"/>
    <cellStyle name="style1409900610412" xfId="248"/>
    <cellStyle name="style1409921895073" xfId="249"/>
    <cellStyle name="style1409921895213" xfId="250"/>
    <cellStyle name="style1409921895369" xfId="251"/>
    <cellStyle name="style1409921895494" xfId="252"/>
    <cellStyle name="style1409921895682" xfId="253"/>
    <cellStyle name="style1409921895807" xfId="254"/>
    <cellStyle name="style1409921897229" xfId="255"/>
    <cellStyle name="style1409921897354" xfId="256"/>
    <cellStyle name="style1409921897479" xfId="257"/>
    <cellStyle name="style1409921897588" xfId="258"/>
    <cellStyle name="style1409921897869" xfId="259"/>
    <cellStyle name="style1409921898010" xfId="260"/>
    <cellStyle name="style1409921898135" xfId="261"/>
    <cellStyle name="style1409921898260" xfId="262"/>
    <cellStyle name="style1409921898369" xfId="263"/>
    <cellStyle name="style1409921898479" xfId="264"/>
    <cellStyle name="style1409921898604" xfId="265"/>
    <cellStyle name="style1409921898744" xfId="266"/>
    <cellStyle name="style1409921898854" xfId="267"/>
    <cellStyle name="style1409921898963" xfId="268"/>
    <cellStyle name="style1409921899073" xfId="269"/>
    <cellStyle name="style1409921899416" xfId="270"/>
    <cellStyle name="style1409921899494" xfId="271"/>
    <cellStyle name="style1409921899588" xfId="272"/>
    <cellStyle name="style1409921899682" xfId="273"/>
    <cellStyle name="style1409921899760" xfId="274"/>
    <cellStyle name="style1409921899854" xfId="275"/>
    <cellStyle name="style1409921899947" xfId="276"/>
    <cellStyle name="style1409921900057" xfId="277"/>
    <cellStyle name="style1409921900166" xfId="278"/>
    <cellStyle name="style1409921900276" xfId="279"/>
    <cellStyle name="style1409921900385" xfId="280"/>
    <cellStyle name="style1409921900666" xfId="281"/>
    <cellStyle name="style1409921900791" xfId="282"/>
    <cellStyle name="style1409921900901" xfId="283"/>
    <cellStyle name="style1409921901010" xfId="284"/>
    <cellStyle name="style1409921901151" xfId="285"/>
    <cellStyle name="style1409921901229" xfId="286"/>
    <cellStyle name="style1409921901322" xfId="287"/>
    <cellStyle name="style1409921901401" xfId="288"/>
    <cellStyle name="style1409921901541" xfId="289"/>
    <cellStyle name="style1409921901635" xfId="290"/>
    <cellStyle name="style1409921902088" xfId="291"/>
    <cellStyle name="style1409921902182" xfId="292"/>
    <cellStyle name="style1409921902276" xfId="293"/>
    <cellStyle name="style1409921902338" xfId="294"/>
    <cellStyle name="style1409921902432" xfId="295"/>
    <cellStyle name="style1409921902510" xfId="296"/>
    <cellStyle name="style1409921902572" xfId="297"/>
    <cellStyle name="style1409921902635" xfId="298"/>
    <cellStyle name="style1409921902932" xfId="299"/>
    <cellStyle name="style1409921903026" xfId="300"/>
    <cellStyle name="style1409921903901" xfId="301"/>
    <cellStyle name="style1409921904197" xfId="302"/>
    <cellStyle name="style1410268074369" xfId="303"/>
    <cellStyle name="style1410268074494" xfId="304"/>
    <cellStyle name="style1410268074619" xfId="305"/>
    <cellStyle name="style1410268074697" xfId="306"/>
    <cellStyle name="style1410268074916" xfId="307"/>
    <cellStyle name="style1410268075009" xfId="308"/>
    <cellStyle name="style1410268075712" xfId="309"/>
    <cellStyle name="style1410268076212" xfId="310"/>
    <cellStyle name="style1410268076290" xfId="311"/>
    <cellStyle name="style1410268076384" xfId="312"/>
    <cellStyle name="style1410268076462" xfId="313"/>
    <cellStyle name="style1410268076540" xfId="314"/>
    <cellStyle name="style1410268076619" xfId="315"/>
    <cellStyle name="style1410268076728" xfId="316"/>
    <cellStyle name="style1410268076822" xfId="317"/>
    <cellStyle name="style1410268077025" xfId="318"/>
    <cellStyle name="style1410268077322" xfId="319"/>
    <cellStyle name="style1410268077415" xfId="320"/>
    <cellStyle name="style1410268077509" xfId="321"/>
    <cellStyle name="style1410268077619" xfId="322"/>
    <cellStyle name="style1410268077728" xfId="323"/>
    <cellStyle name="style1410268077837" xfId="324"/>
    <cellStyle name="style1410268077947" xfId="325"/>
    <cellStyle name="style1410268078040" xfId="326"/>
    <cellStyle name="style1410268078150" xfId="327"/>
    <cellStyle name="style1410268078369" xfId="328"/>
    <cellStyle name="style1410268078462" xfId="329"/>
    <cellStyle name="style1410268078572" xfId="330"/>
    <cellStyle name="style1410268078665" xfId="331"/>
    <cellStyle name="style1410268078759" xfId="332"/>
    <cellStyle name="style1410353885651" xfId="333"/>
    <cellStyle name="style1410353885870" xfId="334"/>
    <cellStyle name="style1410353885979" xfId="335"/>
    <cellStyle name="style1410353886104" xfId="336"/>
    <cellStyle name="style1410353886261" xfId="337"/>
    <cellStyle name="style1410353886386" xfId="338"/>
    <cellStyle name="style1410353887245" xfId="339"/>
    <cellStyle name="style1410353887370" xfId="340"/>
    <cellStyle name="style1410353887464" xfId="341"/>
    <cellStyle name="style1410353887558" xfId="342"/>
    <cellStyle name="style1410353887651" xfId="343"/>
    <cellStyle name="style1410353887745" xfId="344"/>
    <cellStyle name="style1410353887870" xfId="345"/>
    <cellStyle name="style1410353887995" xfId="346"/>
    <cellStyle name="style1410353888120" xfId="347"/>
    <cellStyle name="style1410353888229" xfId="348"/>
    <cellStyle name="style1410353888464" xfId="349"/>
    <cellStyle name="style1410353888589" xfId="350"/>
    <cellStyle name="style1410353888714" xfId="351"/>
    <cellStyle name="style1410353888823" xfId="352"/>
    <cellStyle name="style1410353888964" xfId="353"/>
    <cellStyle name="style1410353889120" xfId="354"/>
    <cellStyle name="style1410353889245" xfId="355"/>
    <cellStyle name="style1410353889354" xfId="356"/>
    <cellStyle name="style1410353889448" xfId="357"/>
    <cellStyle name="style1410353889557" xfId="358"/>
    <cellStyle name="style1410353889667" xfId="359"/>
    <cellStyle name="style1410353889792" xfId="360"/>
    <cellStyle name="style1410353889870" xfId="361"/>
    <cellStyle name="style1410353890042" xfId="362"/>
    <cellStyle name="style1410353890136" xfId="363"/>
    <cellStyle name="style1410353890261" xfId="364"/>
    <cellStyle name="style1410353890495" xfId="365"/>
    <cellStyle name="style1410353890604" xfId="366"/>
    <cellStyle name="style1410353890714" xfId="367"/>
    <cellStyle name="style1410353890979" xfId="368"/>
    <cellStyle name="style1410353891432" xfId="369"/>
    <cellStyle name="style1410353891526" xfId="370"/>
    <cellStyle name="style1410353891729" xfId="371"/>
    <cellStyle name="style1420629194396" xfId="372"/>
    <cellStyle name="style1420629194677" xfId="373"/>
    <cellStyle name="style1420629194787" xfId="374"/>
    <cellStyle name="style1420629194865" xfId="375"/>
    <cellStyle name="style1420629194959" xfId="376"/>
    <cellStyle name="style1420629195052" xfId="377"/>
    <cellStyle name="style1420629195130" xfId="378"/>
    <cellStyle name="style1420629195224" xfId="379"/>
    <cellStyle name="style1420629195443" xfId="380"/>
    <cellStyle name="style1420629195552" xfId="381"/>
    <cellStyle name="style1420629195662" xfId="382"/>
    <cellStyle name="style1420629195787" xfId="383"/>
    <cellStyle name="style1420629195880" xfId="384"/>
    <cellStyle name="style1420629195959" xfId="385"/>
    <cellStyle name="style1420629196068" xfId="386"/>
    <cellStyle name="style1420629196162" xfId="387"/>
    <cellStyle name="style1420629196396" xfId="388"/>
    <cellStyle name="style1420629196490" xfId="389"/>
    <cellStyle name="style1420629196584" xfId="390"/>
    <cellStyle name="style1420629196709" xfId="391"/>
    <cellStyle name="style1420629196818" xfId="392"/>
    <cellStyle name="style1420629196912" xfId="393"/>
    <cellStyle name="style1420629197021" xfId="394"/>
    <cellStyle name="style1420629197287" xfId="395"/>
    <cellStyle name="style1420629197396" xfId="396"/>
    <cellStyle name="style1420629197505" xfId="397"/>
    <cellStyle name="style1420629197615" xfId="398"/>
    <cellStyle name="style1420629197724" xfId="399"/>
    <cellStyle name="style1420629197818" xfId="400"/>
    <cellStyle name="style1420629197974" xfId="401"/>
    <cellStyle name="style1420629198068" xfId="402"/>
    <cellStyle name="style1420629198177" xfId="403"/>
    <cellStyle name="style1420629198380" xfId="404"/>
    <cellStyle name="style1420629199037" xfId="405"/>
    <cellStyle name="style1420629199115" xfId="406"/>
    <cellStyle name="style1420629199193" xfId="407"/>
    <cellStyle name="style1420629199271" xfId="408"/>
    <cellStyle name="style1437123049431" xfId="409"/>
    <cellStyle name="style1437123049650" xfId="410"/>
    <cellStyle name="style1437123049884" xfId="411"/>
    <cellStyle name="style1437123053071" xfId="412"/>
    <cellStyle name="style1437123053399" xfId="413"/>
    <cellStyle name="style1437123053758" xfId="414"/>
    <cellStyle name="style1577971265773" xfId="415"/>
    <cellStyle name="style1577971265863" xfId="416"/>
    <cellStyle name="style1577971265988" xfId="417"/>
    <cellStyle name="style1577971266140" xfId="418"/>
    <cellStyle name="style1577971267089" xfId="419"/>
    <cellStyle name="style1577971267154" xfId="420"/>
    <cellStyle name="style1577971267220" xfId="421"/>
    <cellStyle name="style1577971267305" xfId="422"/>
    <cellStyle name="style1577971267394" xfId="423"/>
    <cellStyle name="style1577971267543" xfId="424"/>
    <cellStyle name="style1577971267633" xfId="425"/>
    <cellStyle name="style1577971267720" xfId="426"/>
    <cellStyle name="style1577971267807" xfId="427"/>
    <cellStyle name="style1577971267900" xfId="428"/>
    <cellStyle name="style1577971267990" xfId="429"/>
    <cellStyle name="style1577971268079" xfId="430"/>
    <cellStyle name="style1577971268171" xfId="431"/>
    <cellStyle name="style1577971268273" xfId="432"/>
    <cellStyle name="style1577971268364" xfId="433"/>
    <cellStyle name="style1577971268448" xfId="434"/>
    <cellStyle name="style1577971268537" xfId="435"/>
    <cellStyle name="style1577971268625" xfId="436"/>
    <cellStyle name="style1577971268717" xfId="437"/>
    <cellStyle name="style1577971268809" xfId="438"/>
    <cellStyle name="style1577971268881" xfId="439"/>
    <cellStyle name="style1577971268971" xfId="440"/>
    <cellStyle name="style1577971269081" xfId="441"/>
    <cellStyle name="style1577971269176" xfId="442"/>
    <cellStyle name="style1577971269255" xfId="443"/>
    <cellStyle name="style1577971269367" xfId="444"/>
    <cellStyle name="style1577971269470" xfId="445"/>
    <cellStyle name="style1577971269553" xfId="446"/>
    <cellStyle name="style1577971269632" xfId="447"/>
    <cellStyle name="Texto de advertencia" xfId="448"/>
    <cellStyle name="Texto explicativo" xfId="449"/>
    <cellStyle name="Título" xfId="450"/>
    <cellStyle name="Título 1" xfId="451"/>
    <cellStyle name="Título 2" xfId="452"/>
    <cellStyle name="Título 3" xfId="453"/>
    <cellStyle name="Total" xfId="4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Nivell d'estudis per sexe. 2020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775"/>
          <c:y val="0.078"/>
          <c:w val="0.99975"/>
          <c:h val="0.85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'04.03.01.01'!$B$39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'04.03.01.01'!$A$40:$A$52</c:f>
              <c:strCache/>
            </c:strRef>
          </c:cat>
          <c:val>
            <c:numRef>
              <c:f>'04.03.01.01'!$B$40:$B$52</c:f>
              <c:numCache/>
            </c:numRef>
          </c:val>
        </c:ser>
        <c:ser>
          <c:idx val="1"/>
          <c:order val="1"/>
          <c:tx>
            <c:strRef>
              <c:f>'04.03.01.01'!$D$39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'04.03.01.01'!$A$40:$A$52</c:f>
              <c:strCache/>
            </c:strRef>
          </c:cat>
          <c:val>
            <c:numRef>
              <c:f>'04.03.01.01'!$D$40:$D$52</c:f>
              <c:numCache/>
            </c:numRef>
          </c:val>
        </c:ser>
        <c:overlap val="100"/>
        <c:gapWidth val="79"/>
        <c:axId val="59464059"/>
        <c:axId val="65414484"/>
      </c:barChart>
      <c:catAx>
        <c:axId val="59464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Font: Padró Municipal d'Habitants. Dades provisionals a 01/01/2020</a:t>
                </a:r>
              </a:p>
            </c:rich>
          </c:tx>
          <c:layout>
            <c:manualLayout>
              <c:xMode val="factor"/>
              <c:yMode val="factor"/>
              <c:x val="-0.011"/>
              <c:y val="-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64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1015"/>
          <c:w val="0.10375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Alumnes per Escola Bressol. 2019-20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08"/>
          <c:w val="0.798"/>
          <c:h val="0.7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'04.03.03.02'!$A$6:$A$16</c:f>
              <c:strCache/>
            </c:strRef>
          </c:cat>
          <c:val>
            <c:numRef>
              <c:f>'04.03.03.02'!$B$6:$B$16</c:f>
              <c:numCache/>
            </c:numRef>
          </c:val>
        </c:ser>
        <c:overlap val="-25"/>
        <c:gapWidth val="81"/>
        <c:axId val="51859445"/>
        <c:axId val="64081822"/>
      </c:barChart>
      <c:catAx>
        <c:axId val="518594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</c:scaling>
        <c:axPos val="b"/>
        <c:delete val="1"/>
        <c:majorTickMark val="out"/>
        <c:minorTickMark val="none"/>
        <c:tickLblPos val="none"/>
        <c:crossAx val="5185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Alumnes d'Educació Primària per titularitat.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Curs 2019-20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25575"/>
          <c:w val="0.94075"/>
          <c:h val="0.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'04.03.03.03'!$A$11</c:f>
              <c:strCache>
                <c:ptCount val="1"/>
                <c:pt idx="0">
                  <c:v>Públics</c:v>
                </c:pt>
              </c:strCache>
            </c:strRef>
          </c:tx>
          <c:spPr>
            <a:solidFill>
              <a:srgbClr val="7030A0">
                <a:alpha val="80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'04.03.03.03'!$B$10:$J$10</c:f>
              <c:strCache/>
            </c:strRef>
          </c:cat>
          <c:val>
            <c:numRef>
              <c:f>'04.03.03.03'!$B$11:$J$11</c:f>
              <c:numCache/>
            </c:numRef>
          </c:val>
        </c:ser>
        <c:ser>
          <c:idx val="1"/>
          <c:order val="1"/>
          <c:tx>
            <c:strRef>
              <c:f>'04.03.03.03'!$A$12</c:f>
              <c:strCache>
                <c:ptCount val="1"/>
                <c:pt idx="0">
                  <c:v>Concertats</c:v>
                </c:pt>
              </c:strCache>
            </c:strRef>
          </c:tx>
          <c:spPr>
            <a:solidFill>
              <a:srgbClr val="604A7B">
                <a:alpha val="50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'04.03.03.03'!$B$10:$J$10</c:f>
              <c:strCache/>
            </c:strRef>
          </c:cat>
          <c:val>
            <c:numRef>
              <c:f>'04.03.03.03'!$B$12:$J$12</c:f>
              <c:numCache/>
            </c:numRef>
          </c:val>
        </c:ser>
        <c:overlap val="100"/>
        <c:gapWidth val="95"/>
        <c:axId val="39865487"/>
        <c:axId val="23245064"/>
      </c:bar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</c:scaling>
        <c:axPos val="l"/>
        <c:delete val="1"/>
        <c:majorTickMark val="out"/>
        <c:minorTickMark val="none"/>
        <c:tickLblPos val="none"/>
        <c:crossAx val="39865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825"/>
          <c:y val="0.14275"/>
          <c:w val="0.2585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Alumnes matriculats ESO per  curs i titularitat del centre.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Curs 2019-20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5725"/>
          <c:w val="0.7425"/>
          <c:h val="0.8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'04.03.03.04'!$A$6</c:f>
              <c:strCache>
                <c:ptCount val="1"/>
                <c:pt idx="0">
                  <c:v>Total alumnes pública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'04.03.03.04'!$G$4:$J$4</c:f>
              <c:numCache/>
            </c:numRef>
          </c:cat>
          <c:val>
            <c:numRef>
              <c:f>'04.03.03.04'!$B$6:$E$6</c:f>
              <c:numCache/>
            </c:numRef>
          </c:val>
        </c:ser>
        <c:ser>
          <c:idx val="1"/>
          <c:order val="1"/>
          <c:tx>
            <c:strRef>
              <c:f>'04.03.03.04'!$A$7</c:f>
              <c:strCache>
                <c:ptCount val="1"/>
                <c:pt idx="0">
                  <c:v>Total alumnes concertada</c:v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'04.03.03.04'!$B$5:$E$5</c:f>
              <c:strCache/>
            </c:strRef>
          </c:cat>
          <c:val>
            <c:numRef>
              <c:f>'04.03.03.04'!$B$7:$E$7</c:f>
              <c:numCache/>
            </c:numRef>
          </c:val>
        </c:ser>
        <c:overlap val="100"/>
        <c:gapWidth val="55"/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2002"/>
        <c:crosses val="autoZero"/>
        <c:auto val="1"/>
        <c:lblOffset val="100"/>
        <c:tickLblSkip val="1"/>
        <c:noMultiLvlLbl val="0"/>
      </c:catAx>
      <c:valAx>
        <c:axId val="3802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78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75"/>
          <c:y val="0.312"/>
          <c:w val="0.224"/>
          <c:h val="0.3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Alumnes Batxillerat per tipologia de centre i curs.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2019-2020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35825"/>
          <c:w val="0.95925"/>
          <c:h val="0.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'04.03.03.05'!$A$5</c:f>
              <c:strCache>
                <c:ptCount val="1"/>
                <c:pt idx="0">
                  <c:v>Total Públics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'04.03.03.05'!$B$4:$C$4</c:f>
              <c:strCache/>
            </c:strRef>
          </c:cat>
          <c:val>
            <c:numRef>
              <c:f>'04.03.03.05'!$B$5:$C$5</c:f>
              <c:numCache/>
            </c:numRef>
          </c:val>
        </c:ser>
        <c:ser>
          <c:idx val="1"/>
          <c:order val="1"/>
          <c:tx>
            <c:strRef>
              <c:f>'04.03.03.05'!$A$6</c:f>
              <c:strCache>
                <c:ptCount val="1"/>
                <c:pt idx="0">
                  <c:v>Total Concertat-privat</c:v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'04.03.03.05'!$B$4:$C$4</c:f>
              <c:strCache/>
            </c:strRef>
          </c:cat>
          <c:val>
            <c:numRef>
              <c:f>'04.03.03.05'!$B$6:$C$6</c:f>
              <c:numCache/>
            </c:numRef>
          </c:val>
        </c:ser>
        <c:overlap val="100"/>
        <c:gapWidth val="95"/>
        <c:axId val="34218019"/>
        <c:axId val="39526716"/>
      </c:bar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26716"/>
        <c:crosses val="autoZero"/>
        <c:auto val="1"/>
        <c:lblOffset val="100"/>
        <c:tickLblSkip val="1"/>
        <c:noMultiLvlLbl val="0"/>
      </c:catAx>
      <c:valAx>
        <c:axId val="39526716"/>
        <c:scaling>
          <c:orientation val="minMax"/>
        </c:scaling>
        <c:axPos val="l"/>
        <c:delete val="1"/>
        <c:majorTickMark val="out"/>
        <c:minorTickMark val="none"/>
        <c:tickLblPos val="none"/>
        <c:crossAx val="34218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"/>
          <c:y val="0.211"/>
          <c:w val="0.5157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Alumnes matriculats en Cicles Formatiusper curs i titularitat del centre. Curs 2018-19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7"/>
          <c:w val="0.99375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'04.03.03.06'!$A$6</c:f>
              <c:strCache>
                <c:ptCount val="1"/>
                <c:pt idx="0">
                  <c:v>Total Públics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'04.03.03.06'!$B$5:$E$5</c:f>
              <c:strCache/>
            </c:strRef>
          </c:cat>
          <c:val>
            <c:numRef>
              <c:f>'04.03.03.06'!$B$6:$E$6</c:f>
              <c:numCache/>
            </c:numRef>
          </c:val>
        </c:ser>
        <c:ser>
          <c:idx val="1"/>
          <c:order val="1"/>
          <c:tx>
            <c:strRef>
              <c:f>'04.03.03.06'!$A$7</c:f>
              <c:strCache>
                <c:ptCount val="1"/>
                <c:pt idx="0">
                  <c:v>Total concertat-privat</c:v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'04.03.03.06'!$B$5:$E$5</c:f>
              <c:strCache/>
            </c:strRef>
          </c:cat>
          <c:val>
            <c:numRef>
              <c:f>'04.03.03.06'!$B$7:$E$7</c:f>
              <c:numCache/>
            </c:numRef>
          </c:val>
        </c:ser>
        <c:overlap val="100"/>
        <c:gapWidth val="95"/>
        <c:axId val="20196125"/>
        <c:axId val="47547398"/>
      </c:bar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47398"/>
        <c:crosses val="autoZero"/>
        <c:auto val="1"/>
        <c:lblOffset val="100"/>
        <c:tickLblSkip val="1"/>
        <c:noMultiLvlLbl val="0"/>
      </c:catAx>
      <c:valAx>
        <c:axId val="47547398"/>
        <c:scaling>
          <c:orientation val="minMax"/>
        </c:scaling>
        <c:axPos val="l"/>
        <c:delete val="1"/>
        <c:majorTickMark val="out"/>
        <c:minorTickMark val="none"/>
        <c:tickLblPos val="none"/>
        <c:crossAx val="20196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85"/>
          <c:y val="0.1865"/>
          <c:w val="0.510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Alumnes d'Ensenyament secundari 2018-2019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7575"/>
          <c:w val="0.9735"/>
          <c:h val="0.78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'04.03.03.07'!$B$25</c:f>
              <c:strCache>
                <c:ptCount val="1"/>
                <c:pt idx="0">
                  <c:v>ESO</c:v>
                </c:pt>
              </c:strCache>
            </c:strRef>
          </c:tx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'04.03.03.07'!$A$26:$A$35</c:f>
              <c:strCache/>
            </c:strRef>
          </c:cat>
          <c:val>
            <c:numRef>
              <c:f>'04.03.03.07'!$B$26:$B$35</c:f>
              <c:numCache/>
            </c:numRef>
          </c:val>
        </c:ser>
        <c:ser>
          <c:idx val="1"/>
          <c:order val="1"/>
          <c:tx>
            <c:strRef>
              <c:f>'04.03.03.07'!$C$25</c:f>
              <c:strCache>
                <c:ptCount val="1"/>
                <c:pt idx="0">
                  <c:v>Batxillerat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'04.03.03.07'!$A$26:$A$35</c:f>
              <c:strCache/>
            </c:strRef>
          </c:cat>
          <c:val>
            <c:numRef>
              <c:f>'04.03.03.07'!$C$26:$C$35</c:f>
              <c:numCache/>
            </c:numRef>
          </c:val>
        </c:ser>
        <c:ser>
          <c:idx val="2"/>
          <c:order val="2"/>
          <c:tx>
            <c:strRef>
              <c:f>'04.03.03.07'!$D$25</c:f>
              <c:strCache>
                <c:ptCount val="1"/>
                <c:pt idx="0">
                  <c:v>Cicles Formatius</c:v>
                </c:pt>
              </c:strCache>
            </c:strRef>
          </c:tx>
          <c:spPr>
            <a:gradFill rotWithShape="1">
              <a:gsLst>
                <a:gs pos="0">
                  <a:srgbClr val="887E97"/>
                </a:gs>
                <a:gs pos="80000">
                  <a:srgbClr val="B3A6C6"/>
                </a:gs>
                <a:gs pos="100000">
                  <a:srgbClr val="B4A7C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'04.03.03.07'!$A$26:$A$35</c:f>
              <c:strCache/>
            </c:strRef>
          </c:cat>
          <c:val>
            <c:numRef>
              <c:f>'04.03.03.07'!$D$26:$D$35</c:f>
              <c:numCache/>
            </c:numRef>
          </c:val>
        </c:ser>
        <c:overlap val="100"/>
        <c:gapWidth val="95"/>
        <c:axId val="25273399"/>
        <c:axId val="26134000"/>
      </c:barChart>
      <c:catAx>
        <c:axId val="252733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34000"/>
        <c:crosses val="autoZero"/>
        <c:auto val="1"/>
        <c:lblOffset val="100"/>
        <c:tickLblSkip val="1"/>
        <c:noMultiLvlLbl val="0"/>
      </c:catAx>
      <c:valAx>
        <c:axId val="26134000"/>
        <c:scaling>
          <c:orientation val="minMax"/>
        </c:scaling>
        <c:axPos val="b"/>
        <c:delete val="1"/>
        <c:majorTickMark val="out"/>
        <c:minorTickMark val="none"/>
        <c:tickLblPos val="none"/>
        <c:crossAx val="25273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45"/>
          <c:y val="0.11075"/>
          <c:w val="0.427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Gràfica Dades d'acreditació. 2008-2018</a:t>
            </a:r>
          </a:p>
        </c:rich>
      </c:tx>
      <c:layout>
        <c:manualLayout>
          <c:xMode val="factor"/>
          <c:yMode val="factor"/>
          <c:x val="-0.04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14775"/>
          <c:w val="0.870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'04.03.04.01'!$A$29</c:f>
              <c:strCache>
                <c:ptCount val="1"/>
                <c:pt idx="0">
                  <c:v>Acreditats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'04.03.04.01'!$B$28:$K$28</c:f>
              <c:strCache/>
            </c:strRef>
          </c:cat>
          <c:val>
            <c:numRef>
              <c:f>'04.03.04.01'!$B$29:$K$29</c:f>
              <c:numCache/>
            </c:numRef>
          </c:val>
        </c:ser>
        <c:ser>
          <c:idx val="1"/>
          <c:order val="1"/>
          <c:tx>
            <c:strRef>
              <c:f>'04.03.04.01'!$A$30</c:f>
              <c:strCache>
                <c:ptCount val="1"/>
                <c:pt idx="0">
                  <c:v>No acreditats</c:v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'04.03.04.01'!$B$28:$K$28</c:f>
              <c:strCache/>
            </c:strRef>
          </c:cat>
          <c:val>
            <c:numRef>
              <c:f>'04.03.04.01'!$B$30:$K$30</c:f>
              <c:numCache/>
            </c:numRef>
          </c:val>
        </c:ser>
        <c:axId val="33879409"/>
        <c:axId val="36479226"/>
      </c:bar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9226"/>
        <c:crosses val="autoZero"/>
        <c:auto val="1"/>
        <c:lblOffset val="100"/>
        <c:tickLblSkip val="1"/>
        <c:noMultiLvlLbl val="0"/>
      </c:catAx>
      <c:valAx>
        <c:axId val="36479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7775"/>
          <c:w val="0.14175"/>
          <c:h val="0.2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9525</xdr:rowOff>
    </xdr:from>
    <xdr:to>
      <xdr:col>7</xdr:col>
      <xdr:colOff>638175</xdr:colOff>
      <xdr:row>36</xdr:row>
      <xdr:rowOff>133350</xdr:rowOff>
    </xdr:to>
    <xdr:graphicFrame>
      <xdr:nvGraphicFramePr>
        <xdr:cNvPr id="1" name="2 Gráfico"/>
        <xdr:cNvGraphicFramePr/>
      </xdr:nvGraphicFramePr>
      <xdr:xfrm>
        <a:off x="38100" y="1171575"/>
        <a:ext cx="54959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8</xdr:col>
      <xdr:colOff>361950</xdr:colOff>
      <xdr:row>25</xdr:row>
      <xdr:rowOff>9525</xdr:rowOff>
    </xdr:to>
    <xdr:graphicFrame>
      <xdr:nvGraphicFramePr>
        <xdr:cNvPr id="1" name="2 Gráfico"/>
        <xdr:cNvGraphicFramePr/>
      </xdr:nvGraphicFramePr>
      <xdr:xfrm>
        <a:off x="66675" y="647700"/>
        <a:ext cx="5334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66675</xdr:rowOff>
    </xdr:from>
    <xdr:to>
      <xdr:col>11</xdr:col>
      <xdr:colOff>104775</xdr:colOff>
      <xdr:row>23</xdr:row>
      <xdr:rowOff>85725</xdr:rowOff>
    </xdr:to>
    <xdr:graphicFrame>
      <xdr:nvGraphicFramePr>
        <xdr:cNvPr id="1" name="3 Gráfico"/>
        <xdr:cNvGraphicFramePr/>
      </xdr:nvGraphicFramePr>
      <xdr:xfrm>
        <a:off x="152400" y="628650"/>
        <a:ext cx="52292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123825</xdr:rowOff>
    </xdr:from>
    <xdr:to>
      <xdr:col>7</xdr:col>
      <xdr:colOff>95250</xdr:colOff>
      <xdr:row>16</xdr:row>
      <xdr:rowOff>57150</xdr:rowOff>
    </xdr:to>
    <xdr:graphicFrame>
      <xdr:nvGraphicFramePr>
        <xdr:cNvPr id="1" name="3 Gráfico"/>
        <xdr:cNvGraphicFramePr/>
      </xdr:nvGraphicFramePr>
      <xdr:xfrm>
        <a:off x="133350" y="314325"/>
        <a:ext cx="48672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161925</xdr:rowOff>
    </xdr:from>
    <xdr:to>
      <xdr:col>5</xdr:col>
      <xdr:colOff>0</xdr:colOff>
      <xdr:row>17</xdr:row>
      <xdr:rowOff>66675</xdr:rowOff>
    </xdr:to>
    <xdr:graphicFrame>
      <xdr:nvGraphicFramePr>
        <xdr:cNvPr id="1" name="1 Gráfico"/>
        <xdr:cNvGraphicFramePr/>
      </xdr:nvGraphicFramePr>
      <xdr:xfrm>
        <a:off x="104775" y="352425"/>
        <a:ext cx="45434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114300</xdr:rowOff>
    </xdr:from>
    <xdr:to>
      <xdr:col>7</xdr:col>
      <xdr:colOff>66675</xdr:colOff>
      <xdr:row>18</xdr:row>
      <xdr:rowOff>104775</xdr:rowOff>
    </xdr:to>
    <xdr:graphicFrame>
      <xdr:nvGraphicFramePr>
        <xdr:cNvPr id="1" name="1 Gráfico"/>
        <xdr:cNvGraphicFramePr/>
      </xdr:nvGraphicFramePr>
      <xdr:xfrm>
        <a:off x="133350" y="304800"/>
        <a:ext cx="4848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38100</xdr:rowOff>
    </xdr:from>
    <xdr:to>
      <xdr:col>5</xdr:col>
      <xdr:colOff>381000</xdr:colOff>
      <xdr:row>21</xdr:row>
      <xdr:rowOff>57150</xdr:rowOff>
    </xdr:to>
    <xdr:graphicFrame>
      <xdr:nvGraphicFramePr>
        <xdr:cNvPr id="1" name="1 Gráfico"/>
        <xdr:cNvGraphicFramePr/>
      </xdr:nvGraphicFramePr>
      <xdr:xfrm>
        <a:off x="66675" y="352425"/>
        <a:ext cx="53054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10</xdr:col>
      <xdr:colOff>123825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28575" y="971550"/>
        <a:ext cx="48863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15.vm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showGridLines="0" view="pageLayout" workbookViewId="0" topLeftCell="A1">
      <selection activeCell="A1" sqref="A1"/>
    </sheetView>
  </sheetViews>
  <sheetFormatPr defaultColWidth="11.421875" defaultRowHeight="15"/>
  <cols>
    <col min="8" max="8" width="6.7109375" style="0" customWidth="1"/>
  </cols>
  <sheetData>
    <row r="1" s="179" customFormat="1" ht="15"/>
    <row r="2" spans="1:2" s="178" customFormat="1" ht="15">
      <c r="A2" s="176" t="s">
        <v>0</v>
      </c>
      <c r="B2" s="177"/>
    </row>
    <row r="3" spans="1:3" s="53" customFormat="1" ht="15">
      <c r="A3" s="176"/>
      <c r="B3" s="177"/>
      <c r="C3" s="178"/>
    </row>
    <row r="4" spans="1:3" s="52" customFormat="1" ht="15">
      <c r="A4" s="49" t="s">
        <v>45</v>
      </c>
      <c r="B4" s="50"/>
      <c r="C4" s="51"/>
    </row>
    <row r="5" spans="1:3" s="52" customFormat="1" ht="15">
      <c r="A5" s="49" t="s">
        <v>46</v>
      </c>
      <c r="B5" s="50" t="s">
        <v>1</v>
      </c>
      <c r="C5" s="51"/>
    </row>
    <row r="6" spans="1:5" s="157" customFormat="1" ht="15">
      <c r="A6" s="1" t="s">
        <v>47</v>
      </c>
      <c r="B6" s="1" t="s">
        <v>171</v>
      </c>
      <c r="C6" s="1"/>
      <c r="D6" s="1"/>
      <c r="E6" s="1"/>
    </row>
    <row r="7" spans="1:6" s="157" customFormat="1" ht="15">
      <c r="A7" s="1" t="s">
        <v>48</v>
      </c>
      <c r="B7" s="1" t="s">
        <v>170</v>
      </c>
      <c r="C7" s="1"/>
      <c r="D7" s="1"/>
      <c r="E7" s="1"/>
      <c r="F7" s="1"/>
    </row>
    <row r="8" spans="1:6" s="157" customFormat="1" ht="15">
      <c r="A8" s="1" t="s">
        <v>49</v>
      </c>
      <c r="B8" s="1" t="s">
        <v>176</v>
      </c>
      <c r="C8" s="1"/>
      <c r="D8" s="1"/>
      <c r="E8" s="1"/>
      <c r="F8" s="1"/>
    </row>
    <row r="9" spans="1:6" s="157" customFormat="1" ht="15">
      <c r="A9" s="1" t="s">
        <v>50</v>
      </c>
      <c r="B9" s="1" t="s">
        <v>177</v>
      </c>
      <c r="C9" s="1"/>
      <c r="D9" s="1"/>
      <c r="E9" s="1"/>
      <c r="F9" s="1"/>
    </row>
    <row r="10" spans="1:6" s="157" customFormat="1" ht="15">
      <c r="A10" s="1" t="s">
        <v>175</v>
      </c>
      <c r="B10" s="1" t="s">
        <v>178</v>
      </c>
      <c r="C10" s="1"/>
      <c r="D10" s="1"/>
      <c r="E10" s="1"/>
      <c r="F10" s="1"/>
    </row>
    <row r="11" spans="1:6" s="157" customFormat="1" ht="15">
      <c r="A11" s="1" t="s">
        <v>206</v>
      </c>
      <c r="B11" s="1" t="s">
        <v>207</v>
      </c>
      <c r="C11" s="1"/>
      <c r="D11" s="1"/>
      <c r="E11" s="1"/>
      <c r="F11" s="1"/>
    </row>
    <row r="12" spans="1:2" ht="15">
      <c r="A12" s="2"/>
      <c r="B12" s="3"/>
    </row>
    <row r="13" spans="1:7" ht="15">
      <c r="A13" s="55" t="s">
        <v>208</v>
      </c>
      <c r="B13" s="55" t="s">
        <v>367</v>
      </c>
      <c r="C13" s="55"/>
      <c r="D13" s="1"/>
      <c r="E13" s="1"/>
      <c r="F13" s="1"/>
      <c r="G13" s="12"/>
    </row>
    <row r="14" spans="1:7" ht="15">
      <c r="A14" s="1" t="s">
        <v>261</v>
      </c>
      <c r="B14" s="1" t="s">
        <v>51</v>
      </c>
      <c r="C14" s="1"/>
      <c r="D14" s="1"/>
      <c r="E14" s="1"/>
      <c r="F14" s="1"/>
      <c r="G14" s="1"/>
    </row>
    <row r="15" spans="1:7" ht="15">
      <c r="A15" s="1" t="s">
        <v>262</v>
      </c>
      <c r="B15" s="1" t="s">
        <v>356</v>
      </c>
      <c r="C15" s="1"/>
      <c r="D15" s="1"/>
      <c r="E15" s="1"/>
      <c r="F15" s="1"/>
      <c r="G15" s="1"/>
    </row>
    <row r="16" spans="1:7" ht="15">
      <c r="A16" s="1"/>
      <c r="B16" s="1" t="s">
        <v>357</v>
      </c>
      <c r="C16" s="1"/>
      <c r="D16" s="1"/>
      <c r="E16" s="1"/>
      <c r="F16" s="1"/>
      <c r="G16" s="12"/>
    </row>
    <row r="17" spans="1:7" ht="15">
      <c r="A17" s="1"/>
      <c r="B17" s="1"/>
      <c r="C17" s="1"/>
      <c r="D17" s="1"/>
      <c r="E17" s="1"/>
      <c r="F17" s="1"/>
      <c r="G17" s="12"/>
    </row>
    <row r="18" spans="1:7" ht="15">
      <c r="A18" s="55" t="s">
        <v>216</v>
      </c>
      <c r="B18" s="55" t="s">
        <v>365</v>
      </c>
      <c r="C18" s="55"/>
      <c r="D18" s="55"/>
      <c r="E18" s="55"/>
      <c r="F18" s="55"/>
      <c r="G18" s="46"/>
    </row>
    <row r="19" spans="1:7" ht="15">
      <c r="A19" s="1" t="s">
        <v>219</v>
      </c>
      <c r="B19" s="1" t="s">
        <v>296</v>
      </c>
      <c r="C19" s="1"/>
      <c r="D19" s="1"/>
      <c r="E19" s="1"/>
      <c r="F19" s="56"/>
      <c r="G19" s="56"/>
    </row>
    <row r="20" spans="1:7" ht="15">
      <c r="A20" s="1" t="s">
        <v>220</v>
      </c>
      <c r="B20" s="57" t="s">
        <v>52</v>
      </c>
      <c r="C20" s="1"/>
      <c r="D20" s="1"/>
      <c r="E20" s="1"/>
      <c r="F20" s="1"/>
      <c r="G20" s="56"/>
    </row>
    <row r="21" spans="1:7" ht="15">
      <c r="A21" s="1" t="s">
        <v>221</v>
      </c>
      <c r="B21" s="1" t="s">
        <v>297</v>
      </c>
      <c r="C21" s="1"/>
      <c r="D21" s="1"/>
      <c r="E21" s="1"/>
      <c r="F21" s="1"/>
      <c r="G21" s="56"/>
    </row>
    <row r="22" spans="1:7" ht="15">
      <c r="A22" s="1" t="s">
        <v>222</v>
      </c>
      <c r="B22" s="1" t="s">
        <v>53</v>
      </c>
      <c r="C22" s="1"/>
      <c r="D22" s="1"/>
      <c r="E22" s="1"/>
      <c r="F22" s="56"/>
      <c r="G22" s="56"/>
    </row>
    <row r="23" spans="1:7" ht="15">
      <c r="A23" s="57" t="s">
        <v>223</v>
      </c>
      <c r="B23" s="57" t="s">
        <v>54</v>
      </c>
      <c r="C23" s="57"/>
      <c r="D23" s="57"/>
      <c r="E23" s="58"/>
      <c r="F23" s="58"/>
      <c r="G23" s="59"/>
    </row>
    <row r="24" spans="1:7" ht="15">
      <c r="A24" s="57" t="s">
        <v>224</v>
      </c>
      <c r="B24" s="57" t="s">
        <v>55</v>
      </c>
      <c r="C24" s="57"/>
      <c r="D24" s="57"/>
      <c r="E24" s="58"/>
      <c r="F24" s="58"/>
      <c r="G24" s="56"/>
    </row>
    <row r="25" spans="1:7" ht="15">
      <c r="A25" s="57" t="s">
        <v>225</v>
      </c>
      <c r="B25" s="57" t="s">
        <v>56</v>
      </c>
      <c r="C25" s="57"/>
      <c r="D25" s="57"/>
      <c r="E25" s="1"/>
      <c r="F25" s="58"/>
      <c r="G25" s="56"/>
    </row>
    <row r="26" spans="1:7" ht="15">
      <c r="A26" s="54"/>
      <c r="B26" s="54"/>
      <c r="C26" s="58"/>
      <c r="D26" s="58"/>
      <c r="E26" s="58"/>
      <c r="F26" s="58"/>
      <c r="G26" s="55"/>
    </row>
    <row r="27" spans="1:7" s="162" customFormat="1" ht="15">
      <c r="A27" s="164" t="s">
        <v>256</v>
      </c>
      <c r="B27" s="164" t="s">
        <v>2</v>
      </c>
      <c r="C27" s="164"/>
      <c r="D27" s="164"/>
      <c r="E27" s="165"/>
      <c r="F27" s="144"/>
      <c r="G27" s="161"/>
    </row>
    <row r="28" spans="1:7" s="160" customFormat="1" ht="15">
      <c r="A28" s="145" t="s">
        <v>257</v>
      </c>
      <c r="B28" s="145" t="s">
        <v>57</v>
      </c>
      <c r="C28" s="163"/>
      <c r="D28" s="145"/>
      <c r="E28" s="163"/>
      <c r="F28" s="147"/>
      <c r="G28" s="145"/>
    </row>
    <row r="29" spans="1:7" s="160" customFormat="1" ht="15">
      <c r="A29" s="145" t="s">
        <v>258</v>
      </c>
      <c r="B29" s="145" t="s">
        <v>58</v>
      </c>
      <c r="C29" s="163"/>
      <c r="D29" s="147"/>
      <c r="E29" s="147"/>
      <c r="F29" s="147"/>
      <c r="G29" s="145"/>
    </row>
    <row r="30" spans="1:7" s="160" customFormat="1" ht="15">
      <c r="A30" s="150"/>
      <c r="B30" s="150"/>
      <c r="C30" s="147"/>
      <c r="D30" s="147"/>
      <c r="E30" s="147"/>
      <c r="F30" s="147"/>
      <c r="G30" s="145"/>
    </row>
    <row r="31" spans="1:7" s="146" customFormat="1" ht="15">
      <c r="A31" s="148" t="s">
        <v>254</v>
      </c>
      <c r="B31" s="148" t="s">
        <v>59</v>
      </c>
      <c r="C31" s="144"/>
      <c r="D31" s="144"/>
      <c r="E31" s="144"/>
      <c r="F31" s="144"/>
      <c r="G31" s="145"/>
    </row>
    <row r="32" spans="1:7" s="146" customFormat="1" ht="15">
      <c r="A32" s="145" t="s">
        <v>253</v>
      </c>
      <c r="B32" s="145" t="s">
        <v>60</v>
      </c>
      <c r="C32" s="145"/>
      <c r="D32" s="145"/>
      <c r="E32" s="144"/>
      <c r="F32" s="144"/>
      <c r="G32" s="149"/>
    </row>
    <row r="33" spans="1:7" s="146" customFormat="1" ht="15">
      <c r="A33" s="145" t="s">
        <v>255</v>
      </c>
      <c r="B33" s="145" t="s">
        <v>61</v>
      </c>
      <c r="C33" s="145"/>
      <c r="D33" s="145"/>
      <c r="E33" s="144"/>
      <c r="F33" s="144"/>
      <c r="G33" s="150"/>
    </row>
    <row r="34" spans="1:7" ht="15">
      <c r="A34" s="54"/>
      <c r="B34" s="56"/>
      <c r="C34" s="56"/>
      <c r="D34" s="56"/>
      <c r="E34" s="56"/>
      <c r="F34" s="56"/>
      <c r="G34" s="56"/>
    </row>
    <row r="35" spans="1:10" ht="15">
      <c r="A35" s="157"/>
      <c r="B35" s="157"/>
      <c r="C35" s="157"/>
      <c r="D35" s="157"/>
      <c r="E35" s="157"/>
      <c r="F35" s="157"/>
      <c r="G35" s="157"/>
      <c r="H35" s="157"/>
      <c r="I35" s="157"/>
      <c r="J35" s="157"/>
    </row>
  </sheetData>
  <sheetProtection/>
  <hyperlinks>
    <hyperlink ref="A27:G27" location="'12.04.01'!A1" display="12.04.01"/>
    <hyperlink ref="A32:F33" location="'12.02.04.01'!A1" display="12.02.04."/>
    <hyperlink ref="A18:D19" location="'2.01.02.01'!A1" display="2.01.02."/>
    <hyperlink ref="A20:F20" location="'04.03.03.02'!A1" display="04.03.03.02"/>
    <hyperlink ref="A21:F21" location="'04.03.03.03'!A1" display="04.03.03.03"/>
    <hyperlink ref="A22:E22" location="'04.03.03.04'!A1" display="04.03.03.04"/>
    <hyperlink ref="A23:D23" location="'04.03.03.05'!A1" display="04.03.03.05"/>
    <hyperlink ref="A24:D24" location="'04.03.03.06'!A1" display="04.03.03.06"/>
    <hyperlink ref="A25:E25" location="'2.01.02.07'!A1" display="2.01.02.07"/>
    <hyperlink ref="A27:E28" location="'2.01.03.01'!A1" display="2.01.03"/>
    <hyperlink ref="A14:F14" location="'2.01.01.01'!A1" display="2.01.01.01."/>
    <hyperlink ref="A32:D32" location="'04.03.05.01'!A1" display="04.03.05.01"/>
    <hyperlink ref="A33:D33" location="'04.03.05.02'!A1" display="04.03.05.02"/>
    <hyperlink ref="A20:A25" location="'2.01.02.01'!A1" display="2.01.02."/>
    <hyperlink ref="A29" location="'2.01.03.01'!A1" display="2.01.03"/>
    <hyperlink ref="A6:E6" location="'04.03.01.01'!A1" display="04.03.01.01"/>
    <hyperlink ref="A7:F7" location="'04.03.01.02'!A1" display="04.03.01.02"/>
    <hyperlink ref="A8:F8" location="'04.03.01.03'!A1" display="04.03.01.03"/>
    <hyperlink ref="A9:F9" location="'04.03.01.04'!A1" display="04.03.01.04"/>
    <hyperlink ref="A10:F10" location="'04.03.01.05'!A1" display="04.03.01.05"/>
    <hyperlink ref="A11:F11" location="'04.03.01.06'!A1" display="04.03.01.06"/>
    <hyperlink ref="A15" location="'2.01.01.01'!A1" display="2.01.01.01."/>
    <hyperlink ref="A14:G14" location="'04.03.02.01'!A1" display="04.03.02.01"/>
    <hyperlink ref="A15:G15" location="'04.03.02.02'!A1" display="04.03.02.02"/>
    <hyperlink ref="A19:E19" location="'04.03.03.01'!A1" display="04.03.03.01"/>
    <hyperlink ref="A25:D25" location="'04.03.03.07'!A1" display="04.03.03.07"/>
    <hyperlink ref="A28:C28" location="'04.03.04.01'!A1" display="04.03.04.01"/>
    <hyperlink ref="A29:C29" location="'04.03.04.02'!A1" display="04.03.04.02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57"/>
  <sheetViews>
    <sheetView showGridLines="0" view="pageLayout" workbookViewId="0" topLeftCell="A29">
      <selection activeCell="H35" sqref="H35"/>
    </sheetView>
  </sheetViews>
  <sheetFormatPr defaultColWidth="11.421875" defaultRowHeight="15"/>
  <cols>
    <col min="1" max="1" width="20.28125" style="12" customWidth="1"/>
    <col min="2" max="2" width="6.28125" style="12" bestFit="1" customWidth="1"/>
    <col min="3" max="3" width="6.8515625" style="12" customWidth="1"/>
    <col min="4" max="4" width="7.57421875" style="12" bestFit="1" customWidth="1"/>
    <col min="5" max="5" width="8.00390625" style="12" customWidth="1"/>
    <col min="6" max="6" width="7.8515625" style="12" customWidth="1"/>
    <col min="7" max="7" width="7.7109375" style="12" customWidth="1"/>
    <col min="8" max="8" width="6.00390625" style="30" bestFit="1" customWidth="1"/>
    <col min="9" max="9" width="8.28125" style="30" bestFit="1" customWidth="1"/>
    <col min="10" max="10" width="7.57421875" style="30" bestFit="1" customWidth="1"/>
    <col min="11" max="16384" width="11.421875" style="12" customWidth="1"/>
  </cols>
  <sheetData>
    <row r="1" spans="1:10" ht="15.75">
      <c r="A1" s="4" t="s">
        <v>385</v>
      </c>
      <c r="J1" s="213"/>
    </row>
    <row r="2" spans="1:8" ht="15">
      <c r="A2" s="148" t="s">
        <v>384</v>
      </c>
      <c r="B2" s="70"/>
      <c r="C2" s="70"/>
      <c r="D2" s="70"/>
      <c r="E2" s="70"/>
      <c r="F2" s="70"/>
      <c r="G2" s="66"/>
      <c r="H2" s="214"/>
    </row>
    <row r="3" spans="1:10" ht="12.75" customHeight="1">
      <c r="A3" s="151"/>
      <c r="B3" s="215"/>
      <c r="C3" s="215"/>
      <c r="D3" s="215"/>
      <c r="E3" s="63"/>
      <c r="F3" s="63"/>
      <c r="G3" s="63"/>
      <c r="H3" s="32"/>
      <c r="I3" s="216"/>
      <c r="J3" s="32"/>
    </row>
    <row r="4" spans="1:10" ht="15" customHeight="1">
      <c r="A4" s="355" t="s">
        <v>79</v>
      </c>
      <c r="B4" s="476" t="s">
        <v>95</v>
      </c>
      <c r="C4" s="477"/>
      <c r="D4" s="477"/>
      <c r="E4" s="476" t="s">
        <v>96</v>
      </c>
      <c r="F4" s="477"/>
      <c r="G4" s="478"/>
      <c r="H4" s="476" t="s">
        <v>97</v>
      </c>
      <c r="I4" s="477"/>
      <c r="J4" s="477"/>
    </row>
    <row r="5" spans="1:10" ht="21" customHeight="1" thickBot="1">
      <c r="A5" s="356"/>
      <c r="B5" s="356" t="s">
        <v>74</v>
      </c>
      <c r="C5" s="357" t="s">
        <v>82</v>
      </c>
      <c r="D5" s="358" t="s">
        <v>83</v>
      </c>
      <c r="E5" s="356" t="s">
        <v>74</v>
      </c>
      <c r="F5" s="357" t="s">
        <v>82</v>
      </c>
      <c r="G5" s="386" t="s">
        <v>83</v>
      </c>
      <c r="H5" s="356" t="s">
        <v>74</v>
      </c>
      <c r="I5" s="357" t="s">
        <v>82</v>
      </c>
      <c r="J5" s="358" t="s">
        <v>83</v>
      </c>
    </row>
    <row r="6" spans="1:10" ht="12.75">
      <c r="A6" s="359" t="s">
        <v>84</v>
      </c>
      <c r="B6" s="360"/>
      <c r="C6" s="72"/>
      <c r="D6" s="217"/>
      <c r="E6" s="387"/>
      <c r="F6" s="154"/>
      <c r="G6" s="388"/>
      <c r="H6" s="376"/>
      <c r="I6" s="84"/>
      <c r="J6" s="84"/>
    </row>
    <row r="7" spans="1:10" ht="15" customHeight="1">
      <c r="A7" s="361" t="s">
        <v>85</v>
      </c>
      <c r="B7" s="362">
        <v>21</v>
      </c>
      <c r="C7" s="71">
        <v>316</v>
      </c>
      <c r="D7" s="218">
        <v>4</v>
      </c>
      <c r="E7" s="362">
        <v>23</v>
      </c>
      <c r="F7" s="71">
        <v>353</v>
      </c>
      <c r="G7" s="389">
        <v>4</v>
      </c>
      <c r="H7" s="378">
        <v>23</v>
      </c>
      <c r="I7" s="76">
        <v>353</v>
      </c>
      <c r="J7" s="76">
        <v>4</v>
      </c>
    </row>
    <row r="8" spans="1:10" ht="12.75">
      <c r="A8" s="361" t="s">
        <v>86</v>
      </c>
      <c r="B8" s="362">
        <v>23</v>
      </c>
      <c r="C8" s="71">
        <v>284</v>
      </c>
      <c r="D8" s="218">
        <v>7</v>
      </c>
      <c r="E8" s="362">
        <v>23</v>
      </c>
      <c r="F8" s="71">
        <v>253</v>
      </c>
      <c r="G8" s="389">
        <v>7</v>
      </c>
      <c r="H8" s="378">
        <v>23</v>
      </c>
      <c r="I8" s="76">
        <v>207</v>
      </c>
      <c r="J8" s="76">
        <v>7</v>
      </c>
    </row>
    <row r="9" spans="1:10" ht="12.75">
      <c r="A9" s="363" t="s">
        <v>9</v>
      </c>
      <c r="B9" s="364">
        <f>SUM(B7:B8)</f>
        <v>44</v>
      </c>
      <c r="C9" s="75">
        <f>SUM(C7:C8)</f>
        <v>600</v>
      </c>
      <c r="D9" s="75">
        <f>SUM(D7:D8)</f>
        <v>11</v>
      </c>
      <c r="E9" s="364">
        <v>46</v>
      </c>
      <c r="F9" s="75">
        <f>SUM(F7:F8)</f>
        <v>606</v>
      </c>
      <c r="G9" s="390">
        <v>11</v>
      </c>
      <c r="H9" s="380">
        <f>SUM(H7:H8)</f>
        <v>46</v>
      </c>
      <c r="I9" s="77">
        <f>SUM(I7:I8)</f>
        <v>560</v>
      </c>
      <c r="J9" s="77">
        <f>SUM(J7:J8)</f>
        <v>11</v>
      </c>
    </row>
    <row r="10" spans="1:10" ht="12.75">
      <c r="A10" s="365" t="s">
        <v>87</v>
      </c>
      <c r="B10" s="366"/>
      <c r="C10" s="367"/>
      <c r="D10" s="217"/>
      <c r="E10" s="391"/>
      <c r="F10" s="219"/>
      <c r="G10" s="392"/>
      <c r="H10" s="378"/>
      <c r="I10" s="76"/>
      <c r="J10" s="76"/>
    </row>
    <row r="11" spans="1:10" ht="12.75">
      <c r="A11" s="368" t="s">
        <v>88</v>
      </c>
      <c r="B11" s="369">
        <v>198</v>
      </c>
      <c r="C11" s="74">
        <f>1828+3011</f>
        <v>4839</v>
      </c>
      <c r="D11" s="74">
        <v>12</v>
      </c>
      <c r="E11" s="369">
        <v>200</v>
      </c>
      <c r="F11" s="74">
        <v>4935</v>
      </c>
      <c r="G11" s="393">
        <v>11</v>
      </c>
      <c r="H11" s="382">
        <v>204</v>
      </c>
      <c r="I11" s="76">
        <v>4967</v>
      </c>
      <c r="J11" s="76">
        <v>11</v>
      </c>
    </row>
    <row r="12" spans="1:10" ht="12.75">
      <c r="A12" s="368" t="s">
        <v>89</v>
      </c>
      <c r="B12" s="369">
        <v>72</v>
      </c>
      <c r="C12" s="74">
        <f>598+1192</f>
        <v>1790</v>
      </c>
      <c r="D12" s="74">
        <v>5</v>
      </c>
      <c r="E12" s="369">
        <v>72</v>
      </c>
      <c r="F12" s="74">
        <v>1780</v>
      </c>
      <c r="G12" s="393">
        <v>5</v>
      </c>
      <c r="H12" s="382">
        <v>72</v>
      </c>
      <c r="I12" s="76">
        <v>1814</v>
      </c>
      <c r="J12" s="76">
        <v>5</v>
      </c>
    </row>
    <row r="13" spans="1:10" ht="12.75">
      <c r="A13" s="363" t="s">
        <v>9</v>
      </c>
      <c r="B13" s="364">
        <f>SUM(B11:B12)</f>
        <v>270</v>
      </c>
      <c r="C13" s="75">
        <f>SUM(C11:C12)</f>
        <v>6629</v>
      </c>
      <c r="D13" s="75">
        <f>SUM(D11:D12)</f>
        <v>17</v>
      </c>
      <c r="E13" s="364">
        <f>SUM(E11:E12)</f>
        <v>272</v>
      </c>
      <c r="F13" s="75">
        <f>SUM(F11:F12)</f>
        <v>6715</v>
      </c>
      <c r="G13" s="390">
        <f>SUM(G11:G12)</f>
        <v>16</v>
      </c>
      <c r="H13" s="380">
        <f>SUM(H11:H12)</f>
        <v>276</v>
      </c>
      <c r="I13" s="77">
        <f>SUM(I11:I12)</f>
        <v>6781</v>
      </c>
      <c r="J13" s="77">
        <f>SUM(J11:J12)</f>
        <v>16</v>
      </c>
    </row>
    <row r="14" spans="1:10" ht="12.75">
      <c r="A14" s="363" t="s">
        <v>90</v>
      </c>
      <c r="B14" s="364"/>
      <c r="C14" s="75"/>
      <c r="D14" s="217"/>
      <c r="E14" s="364"/>
      <c r="F14" s="75"/>
      <c r="G14" s="392"/>
      <c r="H14" s="378"/>
      <c r="I14" s="76"/>
      <c r="J14" s="76"/>
    </row>
    <row r="15" spans="1:10" ht="12.75">
      <c r="A15" s="368" t="s">
        <v>91</v>
      </c>
      <c r="B15" s="369">
        <v>87</v>
      </c>
      <c r="C15" s="370">
        <f>1568+445+475+234</f>
        <v>2722</v>
      </c>
      <c r="D15" s="74">
        <v>4</v>
      </c>
      <c r="E15" s="369">
        <f>59+13+23</f>
        <v>95</v>
      </c>
      <c r="F15" s="74">
        <f>1756+401+638</f>
        <v>2795</v>
      </c>
      <c r="G15" s="393">
        <v>5</v>
      </c>
      <c r="H15" s="378">
        <v>97</v>
      </c>
      <c r="I15" s="76">
        <v>2931</v>
      </c>
      <c r="J15" s="76">
        <v>5</v>
      </c>
    </row>
    <row r="16" spans="1:10" ht="12.75">
      <c r="A16" s="368" t="s">
        <v>92</v>
      </c>
      <c r="B16" s="369">
        <v>41</v>
      </c>
      <c r="C16" s="370">
        <f>816+159+158</f>
        <v>1133</v>
      </c>
      <c r="D16" s="74">
        <v>4</v>
      </c>
      <c r="E16" s="369">
        <f>28+6+7</f>
        <v>41</v>
      </c>
      <c r="F16" s="74">
        <f>811+158+182</f>
        <v>1151</v>
      </c>
      <c r="G16" s="393">
        <v>4</v>
      </c>
      <c r="H16" s="378">
        <v>42</v>
      </c>
      <c r="I16" s="76">
        <v>1148</v>
      </c>
      <c r="J16" s="76">
        <v>4</v>
      </c>
    </row>
    <row r="17" spans="1:10" ht="12.75">
      <c r="A17" s="363" t="s">
        <v>9</v>
      </c>
      <c r="B17" s="364">
        <f>SUM(B15:B16)</f>
        <v>128</v>
      </c>
      <c r="C17" s="75">
        <f>SUM(C15:C16)</f>
        <v>3855</v>
      </c>
      <c r="D17" s="75">
        <f>SUM(D15:D16)</f>
        <v>8</v>
      </c>
      <c r="E17" s="364"/>
      <c r="F17" s="75">
        <f>SUM(F15:F16)</f>
        <v>3946</v>
      </c>
      <c r="G17" s="390">
        <f>SUM(G15:G16)</f>
        <v>9</v>
      </c>
      <c r="H17" s="380">
        <f>SUM(H15:H16)</f>
        <v>139</v>
      </c>
      <c r="I17" s="77">
        <f>SUM(I15:I16)</f>
        <v>4079</v>
      </c>
      <c r="J17" s="77">
        <f>SUM(J15:J16)</f>
        <v>9</v>
      </c>
    </row>
    <row r="18" spans="1:10" ht="12.75">
      <c r="A18" s="363" t="s">
        <v>93</v>
      </c>
      <c r="B18" s="364">
        <v>20.5</v>
      </c>
      <c r="C18" s="75">
        <v>264</v>
      </c>
      <c r="D18" s="74">
        <v>1</v>
      </c>
      <c r="E18" s="394">
        <v>20</v>
      </c>
      <c r="F18" s="75">
        <v>650</v>
      </c>
      <c r="G18" s="393">
        <v>1</v>
      </c>
      <c r="H18" s="378">
        <v>21</v>
      </c>
      <c r="I18" s="77">
        <v>659</v>
      </c>
      <c r="J18" s="76">
        <v>1</v>
      </c>
    </row>
    <row r="19" spans="1:10" ht="12.75" customHeight="1" hidden="1">
      <c r="A19" s="363"/>
      <c r="B19" s="364">
        <f>SUM(B9+B13+B17+B18)</f>
        <v>462.5</v>
      </c>
      <c r="C19" s="75">
        <f>SUM(C9,C13,C17,C18)</f>
        <v>11348</v>
      </c>
      <c r="D19" s="75">
        <v>33</v>
      </c>
      <c r="E19" s="395">
        <f>SUM(E9,E13,E18)</f>
        <v>338</v>
      </c>
      <c r="F19" s="396">
        <f>SUM(F9,F13,F17,F18)</f>
        <v>11917</v>
      </c>
      <c r="G19" s="397">
        <v>33</v>
      </c>
      <c r="H19" s="384">
        <f>SUM(H9,H13,H17,H18)</f>
        <v>482</v>
      </c>
      <c r="I19" s="385">
        <f>SUM(I9,I13,I17,I18)</f>
        <v>12079</v>
      </c>
      <c r="J19" s="385">
        <v>33</v>
      </c>
    </row>
    <row r="20" spans="1:10" ht="13.5" thickBot="1">
      <c r="A20" s="371" t="s">
        <v>9</v>
      </c>
      <c r="B20" s="372">
        <f>SUM(B10+B14+B18+B19)</f>
        <v>483</v>
      </c>
      <c r="C20" s="373">
        <f>SUM(C10,C14,C18,C19)</f>
        <v>11612</v>
      </c>
      <c r="D20" s="373">
        <v>33</v>
      </c>
      <c r="E20" s="395">
        <f>SUM(E10+E14+E18+E19)</f>
        <v>358</v>
      </c>
      <c r="F20" s="396">
        <f>SUM(F10,F14,F18,F19)</f>
        <v>12567</v>
      </c>
      <c r="G20" s="397">
        <v>33</v>
      </c>
      <c r="H20" s="395">
        <f>SUM(H10+H14+H18+H19)</f>
        <v>503</v>
      </c>
      <c r="I20" s="396">
        <f>SUM(I10,I14,I18,I19)</f>
        <v>12738</v>
      </c>
      <c r="J20" s="397">
        <f>J9+J13+J17</f>
        <v>36</v>
      </c>
    </row>
    <row r="21" spans="1:10" ht="5.25" customHeight="1">
      <c r="A21" s="45"/>
      <c r="B21" s="154"/>
      <c r="C21" s="154"/>
      <c r="D21" s="154"/>
      <c r="E21" s="154"/>
      <c r="F21" s="154"/>
      <c r="G21" s="154"/>
      <c r="H21" s="217"/>
      <c r="I21" s="217"/>
      <c r="J21" s="217"/>
    </row>
    <row r="22" spans="1:10" ht="12.75">
      <c r="A22" s="355" t="s">
        <v>79</v>
      </c>
      <c r="B22" s="476" t="s">
        <v>298</v>
      </c>
      <c r="C22" s="477"/>
      <c r="D22" s="478"/>
      <c r="E22" s="476" t="s">
        <v>231</v>
      </c>
      <c r="F22" s="477"/>
      <c r="G22" s="478"/>
      <c r="H22" s="476" t="s">
        <v>284</v>
      </c>
      <c r="I22" s="477"/>
      <c r="J22" s="477"/>
    </row>
    <row r="23" spans="1:10" ht="23.25" thickBot="1">
      <c r="A23" s="374"/>
      <c r="B23" s="356" t="s">
        <v>74</v>
      </c>
      <c r="C23" s="357" t="s">
        <v>82</v>
      </c>
      <c r="D23" s="358" t="s">
        <v>83</v>
      </c>
      <c r="E23" s="356" t="s">
        <v>74</v>
      </c>
      <c r="F23" s="357" t="s">
        <v>82</v>
      </c>
      <c r="G23" s="386" t="s">
        <v>65</v>
      </c>
      <c r="H23" s="356" t="s">
        <v>74</v>
      </c>
      <c r="I23" s="357" t="s">
        <v>82</v>
      </c>
      <c r="J23" s="358" t="s">
        <v>65</v>
      </c>
    </row>
    <row r="24" spans="1:10" ht="12.75">
      <c r="A24" s="375" t="s">
        <v>84</v>
      </c>
      <c r="B24" s="376"/>
      <c r="C24" s="84"/>
      <c r="D24" s="84"/>
      <c r="E24" s="387"/>
      <c r="F24" s="154"/>
      <c r="G24" s="388"/>
      <c r="H24" s="376"/>
      <c r="I24" s="84"/>
      <c r="J24" s="84"/>
    </row>
    <row r="25" spans="1:10" ht="13.5" customHeight="1">
      <c r="A25" s="377" t="s">
        <v>85</v>
      </c>
      <c r="B25" s="378">
        <v>23</v>
      </c>
      <c r="C25" s="76">
        <v>349</v>
      </c>
      <c r="D25" s="76">
        <v>4</v>
      </c>
      <c r="E25" s="362">
        <v>23</v>
      </c>
      <c r="F25" s="71">
        <v>344</v>
      </c>
      <c r="G25" s="389">
        <v>4</v>
      </c>
      <c r="H25" s="378">
        <v>23</v>
      </c>
      <c r="I25" s="76">
        <v>349</v>
      </c>
      <c r="J25" s="76">
        <v>4</v>
      </c>
    </row>
    <row r="26" spans="1:10" ht="12.75">
      <c r="A26" s="377" t="s">
        <v>86</v>
      </c>
      <c r="B26" s="378">
        <v>21</v>
      </c>
      <c r="C26" s="76">
        <v>228</v>
      </c>
      <c r="D26" s="76">
        <v>7</v>
      </c>
      <c r="E26" s="362">
        <v>20</v>
      </c>
      <c r="F26" s="71">
        <v>206</v>
      </c>
      <c r="G26" s="389">
        <v>7</v>
      </c>
      <c r="H26" s="378">
        <v>18</v>
      </c>
      <c r="I26" s="76">
        <v>221</v>
      </c>
      <c r="J26" s="76">
        <v>7</v>
      </c>
    </row>
    <row r="27" spans="1:10" ht="12.75">
      <c r="A27" s="379" t="s">
        <v>9</v>
      </c>
      <c r="B27" s="380">
        <f>SUM(B25:B26)</f>
        <v>44</v>
      </c>
      <c r="C27" s="77">
        <f>SUM(C25:C26)</f>
        <v>577</v>
      </c>
      <c r="D27" s="77">
        <f>SUM(D25:D26)</f>
        <v>11</v>
      </c>
      <c r="E27" s="364">
        <f aca="true" t="shared" si="0" ref="E27:J27">SUM(E25:E26)</f>
        <v>43</v>
      </c>
      <c r="F27" s="75">
        <f t="shared" si="0"/>
        <v>550</v>
      </c>
      <c r="G27" s="390">
        <f t="shared" si="0"/>
        <v>11</v>
      </c>
      <c r="H27" s="380">
        <f t="shared" si="0"/>
        <v>41</v>
      </c>
      <c r="I27" s="77">
        <f t="shared" si="0"/>
        <v>570</v>
      </c>
      <c r="J27" s="77">
        <f t="shared" si="0"/>
        <v>11</v>
      </c>
    </row>
    <row r="28" spans="1:10" ht="12.75">
      <c r="A28" s="377" t="s">
        <v>87</v>
      </c>
      <c r="B28" s="378"/>
      <c r="C28" s="76"/>
      <c r="D28" s="76"/>
      <c r="E28" s="391"/>
      <c r="F28" s="219"/>
      <c r="G28" s="392"/>
      <c r="H28" s="378"/>
      <c r="I28" s="76"/>
      <c r="J28" s="76"/>
    </row>
    <row r="29" spans="1:10" ht="12.75">
      <c r="A29" s="381" t="s">
        <v>88</v>
      </c>
      <c r="B29" s="382">
        <v>206</v>
      </c>
      <c r="C29" s="76">
        <v>5010</v>
      </c>
      <c r="D29" s="76">
        <v>11</v>
      </c>
      <c r="E29" s="369">
        <v>204</v>
      </c>
      <c r="F29" s="74">
        <v>4992</v>
      </c>
      <c r="G29" s="393">
        <v>11</v>
      </c>
      <c r="H29" s="382">
        <v>201</v>
      </c>
      <c r="I29" s="76">
        <v>4932</v>
      </c>
      <c r="J29" s="76">
        <v>11</v>
      </c>
    </row>
    <row r="30" spans="1:10" ht="12.75">
      <c r="A30" s="381" t="s">
        <v>89</v>
      </c>
      <c r="B30" s="382">
        <v>72</v>
      </c>
      <c r="C30" s="76">
        <v>1828</v>
      </c>
      <c r="D30" s="76">
        <v>5</v>
      </c>
      <c r="E30" s="369">
        <v>72</v>
      </c>
      <c r="F30" s="74">
        <v>1799</v>
      </c>
      <c r="G30" s="393">
        <v>5</v>
      </c>
      <c r="H30" s="382">
        <v>72</v>
      </c>
      <c r="I30" s="76">
        <v>1772</v>
      </c>
      <c r="J30" s="76">
        <v>5</v>
      </c>
    </row>
    <row r="31" spans="1:10" ht="12.75">
      <c r="A31" s="379" t="s">
        <v>9</v>
      </c>
      <c r="B31" s="380">
        <f>SUM(B29:B30)</f>
        <v>278</v>
      </c>
      <c r="C31" s="77">
        <f>SUM(C29:C30)</f>
        <v>6838</v>
      </c>
      <c r="D31" s="77">
        <f>SUM(D29:D30)</f>
        <v>16</v>
      </c>
      <c r="E31" s="364">
        <f>SUM(E29:E30)</f>
        <v>276</v>
      </c>
      <c r="F31" s="75">
        <f>SUM(F29:F30)</f>
        <v>6791</v>
      </c>
      <c r="G31" s="390">
        <f>SUM(G29:G30)</f>
        <v>16</v>
      </c>
      <c r="H31" s="380">
        <f>SUM(H29:H30)</f>
        <v>273</v>
      </c>
      <c r="I31" s="77">
        <f>SUM(I29:I30)</f>
        <v>6704</v>
      </c>
      <c r="J31" s="77">
        <f>SUM(J29:J30)</f>
        <v>16</v>
      </c>
    </row>
    <row r="32" spans="1:10" ht="12.75">
      <c r="A32" s="377" t="s">
        <v>90</v>
      </c>
      <c r="B32" s="378"/>
      <c r="C32" s="76"/>
      <c r="D32" s="76"/>
      <c r="E32" s="364"/>
      <c r="F32" s="75"/>
      <c r="G32" s="392"/>
      <c r="H32" s="378"/>
      <c r="I32" s="76"/>
      <c r="J32" s="76"/>
    </row>
    <row r="33" spans="1:10" ht="12.75">
      <c r="A33" s="377" t="s">
        <v>91</v>
      </c>
      <c r="B33" s="378">
        <v>107</v>
      </c>
      <c r="C33" s="76">
        <v>3106</v>
      </c>
      <c r="D33" s="76">
        <v>5</v>
      </c>
      <c r="E33" s="369">
        <f>71+18+18+4</f>
        <v>111</v>
      </c>
      <c r="F33" s="74">
        <v>3273</v>
      </c>
      <c r="G33" s="393">
        <v>5</v>
      </c>
      <c r="H33" s="378">
        <f>73+19+22</f>
        <v>114</v>
      </c>
      <c r="I33" s="76">
        <f>2132+604+646</f>
        <v>3382</v>
      </c>
      <c r="J33" s="76">
        <v>5</v>
      </c>
    </row>
    <row r="34" spans="1:10" ht="12.75">
      <c r="A34" s="377" t="s">
        <v>92</v>
      </c>
      <c r="B34" s="378">
        <v>42</v>
      </c>
      <c r="C34" s="76">
        <v>1172</v>
      </c>
      <c r="D34" s="76">
        <v>4</v>
      </c>
      <c r="E34" s="369">
        <f>28+5+7</f>
        <v>40</v>
      </c>
      <c r="F34" s="74">
        <v>1208</v>
      </c>
      <c r="G34" s="393">
        <v>4</v>
      </c>
      <c r="H34" s="378">
        <f>28+6+11</f>
        <v>45</v>
      </c>
      <c r="I34" s="76">
        <f>821+156+170</f>
        <v>1147</v>
      </c>
      <c r="J34" s="76">
        <v>4</v>
      </c>
    </row>
    <row r="35" spans="1:10" ht="12.75">
      <c r="A35" s="379" t="s">
        <v>9</v>
      </c>
      <c r="B35" s="380">
        <f>SUM(B33:B34)</f>
        <v>149</v>
      </c>
      <c r="C35" s="77">
        <f>SUM(C33:C34)</f>
        <v>4278</v>
      </c>
      <c r="D35" s="77">
        <f>SUM(D33:D34)</f>
        <v>9</v>
      </c>
      <c r="E35" s="364">
        <v>151</v>
      </c>
      <c r="F35" s="75">
        <f>SUM(F33:F34)</f>
        <v>4481</v>
      </c>
      <c r="G35" s="390">
        <f>SUM(G33:G34)</f>
        <v>9</v>
      </c>
      <c r="H35" s="380">
        <f>SUM(H33,H34)</f>
        <v>159</v>
      </c>
      <c r="I35" s="77">
        <f>SUM(I33:I34)</f>
        <v>4529</v>
      </c>
      <c r="J35" s="77">
        <f>SUM(J33,J34)</f>
        <v>9</v>
      </c>
    </row>
    <row r="36" spans="1:10" ht="12.75">
      <c r="A36" s="377" t="s">
        <v>93</v>
      </c>
      <c r="B36" s="378">
        <v>26</v>
      </c>
      <c r="C36" s="77">
        <v>830</v>
      </c>
      <c r="D36" s="76">
        <v>1</v>
      </c>
      <c r="E36" s="394">
        <v>26</v>
      </c>
      <c r="F36" s="75">
        <v>809</v>
      </c>
      <c r="G36" s="393">
        <v>1</v>
      </c>
      <c r="H36" s="378">
        <v>26</v>
      </c>
      <c r="I36" s="77">
        <v>736</v>
      </c>
      <c r="J36" s="76">
        <v>1</v>
      </c>
    </row>
    <row r="37" spans="1:10" ht="13.5" thickBot="1">
      <c r="A37" s="383" t="s">
        <v>9</v>
      </c>
      <c r="B37" s="384">
        <f>B27+B31+B35</f>
        <v>471</v>
      </c>
      <c r="C37" s="385">
        <f>C27+C31+C36+C35</f>
        <v>12523</v>
      </c>
      <c r="D37" s="385">
        <f>11+16+5+1</f>
        <v>33</v>
      </c>
      <c r="E37" s="395">
        <f>E27+E31+E35</f>
        <v>470</v>
      </c>
      <c r="F37" s="396">
        <f>F27+F31+F36+F35</f>
        <v>12631</v>
      </c>
      <c r="G37" s="397">
        <f>11+16+5+1</f>
        <v>33</v>
      </c>
      <c r="H37" s="384">
        <f>SUM(H27,H31,H35,H36)</f>
        <v>499</v>
      </c>
      <c r="I37" s="385">
        <f>SUM(I27,I31,I35,I36)</f>
        <v>12539</v>
      </c>
      <c r="J37" s="385">
        <v>33</v>
      </c>
    </row>
    <row r="38" ht="11.25" customHeight="1"/>
    <row r="39" spans="1:10" ht="9.75" customHeight="1">
      <c r="A39" s="355" t="s">
        <v>79</v>
      </c>
      <c r="B39" s="476" t="s">
        <v>342</v>
      </c>
      <c r="C39" s="477"/>
      <c r="D39" s="478"/>
      <c r="E39" s="476" t="s">
        <v>358</v>
      </c>
      <c r="F39" s="477"/>
      <c r="G39" s="478"/>
      <c r="H39" s="476" t="s">
        <v>366</v>
      </c>
      <c r="I39" s="477"/>
      <c r="J39" s="477"/>
    </row>
    <row r="40" spans="1:10" ht="14.25" customHeight="1" thickBot="1">
      <c r="A40" s="374"/>
      <c r="B40" s="356" t="s">
        <v>74</v>
      </c>
      <c r="C40" s="357" t="s">
        <v>82</v>
      </c>
      <c r="D40" s="358" t="s">
        <v>65</v>
      </c>
      <c r="E40" s="356" t="s">
        <v>74</v>
      </c>
      <c r="F40" s="357" t="s">
        <v>82</v>
      </c>
      <c r="G40" s="386" t="s">
        <v>65</v>
      </c>
      <c r="H40" s="356" t="s">
        <v>74</v>
      </c>
      <c r="I40" s="357" t="s">
        <v>82</v>
      </c>
      <c r="J40" s="358" t="s">
        <v>65</v>
      </c>
    </row>
    <row r="41" spans="1:10" ht="13.5" customHeight="1">
      <c r="A41" s="375" t="s">
        <v>84</v>
      </c>
      <c r="B41" s="376"/>
      <c r="C41" s="84"/>
      <c r="D41" s="84"/>
      <c r="E41" s="387"/>
      <c r="F41" s="154"/>
      <c r="G41" s="388"/>
      <c r="H41" s="387"/>
      <c r="I41" s="154"/>
      <c r="J41" s="154"/>
    </row>
    <row r="42" spans="1:10" ht="14.25" customHeight="1">
      <c r="A42" s="377" t="s">
        <v>85</v>
      </c>
      <c r="B42" s="378">
        <v>23</v>
      </c>
      <c r="C42" s="76">
        <v>349</v>
      </c>
      <c r="D42" s="76">
        <v>4</v>
      </c>
      <c r="E42" s="362">
        <v>23</v>
      </c>
      <c r="F42" s="71">
        <v>349</v>
      </c>
      <c r="G42" s="389">
        <v>4</v>
      </c>
      <c r="H42" s="362">
        <v>23</v>
      </c>
      <c r="I42" s="71">
        <v>349</v>
      </c>
      <c r="J42" s="218">
        <v>4</v>
      </c>
    </row>
    <row r="43" spans="1:10" ht="11.25" customHeight="1">
      <c r="A43" s="377" t="s">
        <v>86</v>
      </c>
      <c r="B43" s="378">
        <v>16</v>
      </c>
      <c r="C43" s="76">
        <v>160</v>
      </c>
      <c r="D43" s="76">
        <v>6</v>
      </c>
      <c r="E43" s="362">
        <v>14</v>
      </c>
      <c r="F43" s="71">
        <v>143</v>
      </c>
      <c r="G43" s="389">
        <v>6</v>
      </c>
      <c r="H43" s="362">
        <v>17</v>
      </c>
      <c r="I43" s="71">
        <v>185</v>
      </c>
      <c r="J43" s="218">
        <v>6</v>
      </c>
    </row>
    <row r="44" spans="1:10" ht="12.75">
      <c r="A44" s="379" t="s">
        <v>9</v>
      </c>
      <c r="B44" s="380">
        <f aca="true" t="shared" si="1" ref="B44:G44">SUM(B42:B43)</f>
        <v>39</v>
      </c>
      <c r="C44" s="77">
        <f t="shared" si="1"/>
        <v>509</v>
      </c>
      <c r="D44" s="77">
        <f t="shared" si="1"/>
        <v>10</v>
      </c>
      <c r="E44" s="364">
        <f t="shared" si="1"/>
        <v>37</v>
      </c>
      <c r="F44" s="75">
        <f t="shared" si="1"/>
        <v>492</v>
      </c>
      <c r="G44" s="390">
        <f t="shared" si="1"/>
        <v>10</v>
      </c>
      <c r="H44" s="364">
        <f>SUM(H42:H43)</f>
        <v>40</v>
      </c>
      <c r="I44" s="75">
        <f>SUM(I42:I43)</f>
        <v>534</v>
      </c>
      <c r="J44" s="75">
        <f>SUM(J42:J43)</f>
        <v>10</v>
      </c>
    </row>
    <row r="45" spans="1:10" ht="12.75">
      <c r="A45" s="377" t="s">
        <v>87</v>
      </c>
      <c r="B45" s="378"/>
      <c r="C45" s="76"/>
      <c r="D45" s="76"/>
      <c r="E45" s="391"/>
      <c r="F45" s="219"/>
      <c r="G45" s="392"/>
      <c r="H45" s="391"/>
      <c r="I45" s="219"/>
      <c r="J45" s="78"/>
    </row>
    <row r="46" spans="1:10" ht="12.75">
      <c r="A46" s="381" t="s">
        <v>88</v>
      </c>
      <c r="B46" s="382">
        <v>197</v>
      </c>
      <c r="C46" s="76">
        <v>4838</v>
      </c>
      <c r="D46" s="76">
        <v>11</v>
      </c>
      <c r="E46" s="369">
        <v>192</v>
      </c>
      <c r="F46" s="74">
        <v>4678</v>
      </c>
      <c r="G46" s="393">
        <v>11</v>
      </c>
      <c r="H46" s="369">
        <v>186</v>
      </c>
      <c r="I46" s="74">
        <v>4580</v>
      </c>
      <c r="J46" s="74">
        <v>11</v>
      </c>
    </row>
    <row r="47" spans="1:10" ht="12.75">
      <c r="A47" s="381" t="s">
        <v>89</v>
      </c>
      <c r="B47" s="382">
        <v>72</v>
      </c>
      <c r="C47" s="76">
        <v>1784</v>
      </c>
      <c r="D47" s="76">
        <v>5</v>
      </c>
      <c r="E47" s="369">
        <v>70</v>
      </c>
      <c r="F47" s="74">
        <v>1734</v>
      </c>
      <c r="G47" s="393">
        <v>5</v>
      </c>
      <c r="H47" s="369">
        <v>71</v>
      </c>
      <c r="I47" s="74">
        <v>1706</v>
      </c>
      <c r="J47" s="74">
        <v>5</v>
      </c>
    </row>
    <row r="48" spans="1:10" ht="12.75">
      <c r="A48" s="379" t="s">
        <v>9</v>
      </c>
      <c r="B48" s="380">
        <f>SUM(B46:B47)</f>
        <v>269</v>
      </c>
      <c r="C48" s="77">
        <f>SUM(C46:C47)</f>
        <v>6622</v>
      </c>
      <c r="D48" s="77">
        <v>16</v>
      </c>
      <c r="E48" s="364">
        <f aca="true" t="shared" si="2" ref="E48:J48">SUM(E46:E47)</f>
        <v>262</v>
      </c>
      <c r="F48" s="75">
        <f t="shared" si="2"/>
        <v>6412</v>
      </c>
      <c r="G48" s="390">
        <f t="shared" si="2"/>
        <v>16</v>
      </c>
      <c r="H48" s="364">
        <f t="shared" si="2"/>
        <v>257</v>
      </c>
      <c r="I48" s="75">
        <f t="shared" si="2"/>
        <v>6286</v>
      </c>
      <c r="J48" s="75">
        <f t="shared" si="2"/>
        <v>16</v>
      </c>
    </row>
    <row r="49" spans="1:10" ht="12.75">
      <c r="A49" s="377" t="s">
        <v>90</v>
      </c>
      <c r="B49" s="378"/>
      <c r="C49" s="76"/>
      <c r="D49" s="76"/>
      <c r="E49" s="364"/>
      <c r="F49" s="75"/>
      <c r="G49" s="392"/>
      <c r="H49" s="364"/>
      <c r="I49" s="75"/>
      <c r="J49" s="78"/>
    </row>
    <row r="50" spans="1:10" ht="12.75">
      <c r="A50" s="377" t="s">
        <v>91</v>
      </c>
      <c r="B50" s="378">
        <f>78+19+26</f>
        <v>123</v>
      </c>
      <c r="C50" s="76">
        <f>2319+565</f>
        <v>2884</v>
      </c>
      <c r="D50" s="76">
        <v>6</v>
      </c>
      <c r="E50" s="369">
        <v>131</v>
      </c>
      <c r="F50" s="74">
        <v>3632</v>
      </c>
      <c r="G50" s="393">
        <v>6</v>
      </c>
      <c r="H50" s="369">
        <v>131</v>
      </c>
      <c r="I50" s="74">
        <v>3632</v>
      </c>
      <c r="J50" s="74">
        <v>6</v>
      </c>
    </row>
    <row r="51" spans="1:10" ht="12.75">
      <c r="A51" s="377" t="s">
        <v>92</v>
      </c>
      <c r="B51" s="378">
        <f>28+6+6</f>
        <v>40</v>
      </c>
      <c r="C51" s="76">
        <f>835+171+160+667</f>
        <v>1833</v>
      </c>
      <c r="D51" s="76">
        <v>4</v>
      </c>
      <c r="E51" s="369">
        <v>42</v>
      </c>
      <c r="F51" s="74">
        <v>1175</v>
      </c>
      <c r="G51" s="393">
        <v>4</v>
      </c>
      <c r="H51" s="369">
        <v>42</v>
      </c>
      <c r="I51" s="74">
        <v>1175</v>
      </c>
      <c r="J51" s="74">
        <v>4</v>
      </c>
    </row>
    <row r="52" spans="1:10" ht="12.75">
      <c r="A52" s="379" t="s">
        <v>9</v>
      </c>
      <c r="B52" s="380">
        <f aca="true" t="shared" si="3" ref="B52:G52">SUM(B50:B51)</f>
        <v>163</v>
      </c>
      <c r="C52" s="77">
        <f t="shared" si="3"/>
        <v>4717</v>
      </c>
      <c r="D52" s="77">
        <f t="shared" si="3"/>
        <v>10</v>
      </c>
      <c r="E52" s="364">
        <f t="shared" si="3"/>
        <v>173</v>
      </c>
      <c r="F52" s="75">
        <f t="shared" si="3"/>
        <v>4807</v>
      </c>
      <c r="G52" s="390">
        <f t="shared" si="3"/>
        <v>10</v>
      </c>
      <c r="H52" s="364">
        <f>SUM(H50:H51)</f>
        <v>173</v>
      </c>
      <c r="I52" s="75">
        <f>SUM(I50:I51)</f>
        <v>4807</v>
      </c>
      <c r="J52" s="75">
        <f>SUM(J50:J51)</f>
        <v>10</v>
      </c>
    </row>
    <row r="53" spans="1:10" ht="12.75">
      <c r="A53" s="377" t="s">
        <v>93</v>
      </c>
      <c r="B53" s="378">
        <v>25</v>
      </c>
      <c r="C53" s="77">
        <v>775</v>
      </c>
      <c r="D53" s="76">
        <v>1</v>
      </c>
      <c r="E53" s="364">
        <v>30</v>
      </c>
      <c r="F53" s="75">
        <v>907</v>
      </c>
      <c r="G53" s="393">
        <v>1</v>
      </c>
      <c r="H53" s="364">
        <v>30</v>
      </c>
      <c r="I53" s="75">
        <v>907</v>
      </c>
      <c r="J53" s="74">
        <v>1</v>
      </c>
    </row>
    <row r="54" spans="1:10" ht="13.5" thickBot="1">
      <c r="A54" s="383" t="s">
        <v>9</v>
      </c>
      <c r="B54" s="384">
        <f>B44+B48+B52+B53</f>
        <v>496</v>
      </c>
      <c r="C54" s="385">
        <f>C44+C48+C52+C53</f>
        <v>12623</v>
      </c>
      <c r="D54" s="385">
        <v>34</v>
      </c>
      <c r="E54" s="395">
        <f>E44+E48+E52+E53</f>
        <v>502</v>
      </c>
      <c r="F54" s="396">
        <f>F44+F48+F52+F53</f>
        <v>12618</v>
      </c>
      <c r="G54" s="397">
        <v>34</v>
      </c>
      <c r="H54" s="395">
        <f>H44+H48+H52+H53</f>
        <v>500</v>
      </c>
      <c r="I54" s="396">
        <f>I44+I48+I52+I53</f>
        <v>12534</v>
      </c>
      <c r="J54" s="396">
        <v>34</v>
      </c>
    </row>
    <row r="55" spans="1:9" ht="12.75">
      <c r="A55" s="45" t="s">
        <v>98</v>
      </c>
      <c r="H55" s="467"/>
      <c r="I55" s="467"/>
    </row>
    <row r="56" spans="1:9" ht="12.75">
      <c r="A56" s="156" t="s">
        <v>3</v>
      </c>
      <c r="H56" s="212"/>
      <c r="I56" s="212"/>
    </row>
    <row r="57" spans="1:9" ht="12.75">
      <c r="A57" s="45"/>
      <c r="H57" s="212"/>
      <c r="I57" s="212"/>
    </row>
  </sheetData>
  <sheetProtection/>
  <mergeCells count="10">
    <mergeCell ref="H55:I55"/>
    <mergeCell ref="B39:D39"/>
    <mergeCell ref="E4:G4"/>
    <mergeCell ref="E39:G39"/>
    <mergeCell ref="H4:J4"/>
    <mergeCell ref="H22:J22"/>
    <mergeCell ref="B4:D4"/>
    <mergeCell ref="B22:D22"/>
    <mergeCell ref="E22:G22"/>
    <mergeCell ref="H39:J39"/>
  </mergeCells>
  <hyperlinks>
    <hyperlink ref="A56" location="I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ignoredErrors>
    <ignoredError sqref="H35" formula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8"/>
  <sheetViews>
    <sheetView showGridLines="0" view="pageLayout" zoomScale="90" zoomScalePageLayoutView="90" workbookViewId="0" topLeftCell="A1">
      <selection activeCell="A44" sqref="A44"/>
    </sheetView>
  </sheetViews>
  <sheetFormatPr defaultColWidth="11.421875" defaultRowHeight="15"/>
  <cols>
    <col min="1" max="1" width="23.00390625" style="12" customWidth="1"/>
    <col min="2" max="2" width="8.140625" style="12" customWidth="1"/>
    <col min="3" max="3" width="7.00390625" style="12" customWidth="1"/>
    <col min="4" max="4" width="7.57421875" style="12" customWidth="1"/>
    <col min="5" max="5" width="6.7109375" style="12" customWidth="1"/>
    <col min="6" max="6" width="7.7109375" style="12" customWidth="1"/>
    <col min="7" max="7" width="7.140625" style="12" customWidth="1"/>
    <col min="8" max="8" width="8.28125" style="12" customWidth="1"/>
    <col min="9" max="9" width="6.8515625" style="12" bestFit="1" customWidth="1"/>
    <col min="10" max="10" width="3.00390625" style="12" customWidth="1"/>
    <col min="11" max="16384" width="11.421875" style="12" customWidth="1"/>
  </cols>
  <sheetData>
    <row r="1" spans="1:10" ht="15">
      <c r="A1" s="69" t="s">
        <v>275</v>
      </c>
      <c r="J1" s="5"/>
    </row>
    <row r="2" ht="15">
      <c r="A2" s="69" t="s">
        <v>381</v>
      </c>
    </row>
    <row r="3" ht="15">
      <c r="A3" s="69"/>
    </row>
    <row r="4" ht="12.75">
      <c r="A4" s="63"/>
    </row>
    <row r="5" spans="1:4" ht="12.75">
      <c r="A5" s="90"/>
      <c r="B5" s="429"/>
      <c r="C5" s="48"/>
      <c r="D5" s="33"/>
    </row>
    <row r="6" spans="1:4" ht="12.75">
      <c r="A6" s="222" t="s">
        <v>303</v>
      </c>
      <c r="B6" s="130">
        <f>$H$29</f>
        <v>87</v>
      </c>
      <c r="C6" s="48"/>
      <c r="D6" s="33"/>
    </row>
    <row r="7" spans="1:4" ht="12.75">
      <c r="A7" s="129" t="s">
        <v>306</v>
      </c>
      <c r="B7" s="130">
        <f>$H$32</f>
        <v>94</v>
      </c>
      <c r="C7" s="48"/>
      <c r="D7" s="33"/>
    </row>
    <row r="8" spans="1:4" ht="12.75">
      <c r="A8" s="129" t="s">
        <v>304</v>
      </c>
      <c r="B8" s="130">
        <f>$H$30</f>
        <v>94</v>
      </c>
      <c r="C8" s="48"/>
      <c r="D8" s="33"/>
    </row>
    <row r="9" spans="1:4" ht="12.75">
      <c r="A9" s="129" t="s">
        <v>305</v>
      </c>
      <c r="B9" s="130">
        <f>$H$31</f>
        <v>74</v>
      </c>
      <c r="C9" s="48"/>
      <c r="D9" s="33"/>
    </row>
    <row r="10" spans="1:4" ht="12.75">
      <c r="A10" s="129" t="s">
        <v>309</v>
      </c>
      <c r="B10" s="130">
        <f>$H$34</f>
        <v>30</v>
      </c>
      <c r="C10" s="48"/>
      <c r="D10" s="33"/>
    </row>
    <row r="11" spans="1:4" ht="12.75">
      <c r="A11" s="129" t="s">
        <v>314</v>
      </c>
      <c r="B11" s="130">
        <f>$H$39</f>
        <v>29</v>
      </c>
      <c r="C11" s="48"/>
      <c r="D11" s="33"/>
    </row>
    <row r="12" spans="1:4" ht="12.75">
      <c r="A12" s="129" t="s">
        <v>312</v>
      </c>
      <c r="B12" s="130">
        <f>$H$37</f>
        <v>27</v>
      </c>
      <c r="C12" s="48"/>
      <c r="D12" s="33"/>
    </row>
    <row r="13" spans="1:4" ht="12.75">
      <c r="A13" s="129" t="s">
        <v>311</v>
      </c>
      <c r="B13" s="130">
        <f>$H$36</f>
        <v>25</v>
      </c>
      <c r="C13" s="48"/>
      <c r="D13" s="33"/>
    </row>
    <row r="14" spans="1:4" ht="12.75">
      <c r="A14" s="129" t="s">
        <v>313</v>
      </c>
      <c r="B14" s="130">
        <f>$H$38</f>
        <v>60</v>
      </c>
      <c r="C14" s="48"/>
      <c r="D14" s="33"/>
    </row>
    <row r="15" spans="1:4" ht="12.75">
      <c r="A15" s="129" t="s">
        <v>310</v>
      </c>
      <c r="B15" s="130">
        <f>$H$35</f>
        <v>14</v>
      </c>
      <c r="C15" s="48"/>
      <c r="D15" s="33"/>
    </row>
    <row r="16" spans="1:4" ht="12.75">
      <c r="A16" s="129"/>
      <c r="B16" s="130"/>
      <c r="C16" s="48"/>
      <c r="D16" s="33"/>
    </row>
    <row r="17" spans="1:4" ht="12.75">
      <c r="A17" s="48"/>
      <c r="B17" s="48"/>
      <c r="C17" s="48"/>
      <c r="D17" s="33"/>
    </row>
    <row r="18" spans="1:4" ht="12.75">
      <c r="A18" s="48"/>
      <c r="B18" s="48"/>
      <c r="C18" s="48"/>
      <c r="D18" s="33"/>
    </row>
    <row r="19" spans="1:4" ht="12.75">
      <c r="A19" s="33"/>
      <c r="B19" s="33"/>
      <c r="C19" s="33"/>
      <c r="D19" s="33"/>
    </row>
    <row r="20" spans="1:4" ht="12.75">
      <c r="A20" s="33"/>
      <c r="B20" s="33"/>
      <c r="C20" s="33"/>
      <c r="D20" s="33"/>
    </row>
    <row r="21" spans="1:2" ht="12.75">
      <c r="A21" s="48"/>
      <c r="B21" s="48"/>
    </row>
    <row r="25" s="63" customFormat="1" ht="15">
      <c r="A25" s="186"/>
    </row>
    <row r="26" spans="1:9" ht="15">
      <c r="A26" s="186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398"/>
      <c r="B27" s="479" t="s">
        <v>228</v>
      </c>
      <c r="C27" s="480"/>
      <c r="D27" s="481" t="s">
        <v>229</v>
      </c>
      <c r="E27" s="481"/>
      <c r="F27" s="479" t="s">
        <v>230</v>
      </c>
      <c r="G27" s="480"/>
      <c r="H27" s="481" t="s">
        <v>100</v>
      </c>
      <c r="I27" s="481"/>
    </row>
    <row r="28" spans="1:9" ht="13.5" thickBot="1">
      <c r="A28" s="399" t="s">
        <v>226</v>
      </c>
      <c r="B28" s="400" t="s">
        <v>307</v>
      </c>
      <c r="C28" s="401" t="s">
        <v>74</v>
      </c>
      <c r="D28" s="402" t="s">
        <v>307</v>
      </c>
      <c r="E28" s="402" t="s">
        <v>74</v>
      </c>
      <c r="F28" s="400" t="s">
        <v>307</v>
      </c>
      <c r="G28" s="401" t="s">
        <v>74</v>
      </c>
      <c r="H28" s="402" t="s">
        <v>308</v>
      </c>
      <c r="I28" s="402" t="s">
        <v>74</v>
      </c>
    </row>
    <row r="29" spans="1:9" ht="12.75">
      <c r="A29" s="221" t="s">
        <v>303</v>
      </c>
      <c r="B29" s="403">
        <v>8</v>
      </c>
      <c r="C29" s="404">
        <v>1</v>
      </c>
      <c r="D29" s="128">
        <v>38</v>
      </c>
      <c r="E29" s="128">
        <v>2</v>
      </c>
      <c r="F29" s="403">
        <v>41</v>
      </c>
      <c r="G29" s="404">
        <v>2</v>
      </c>
      <c r="H29" s="128">
        <f>SUM(B29,D29,F29)</f>
        <v>87</v>
      </c>
      <c r="I29" s="128">
        <v>6</v>
      </c>
    </row>
    <row r="30" spans="1:9" ht="12.75" customHeight="1">
      <c r="A30" s="127" t="s">
        <v>304</v>
      </c>
      <c r="B30" s="403">
        <v>8</v>
      </c>
      <c r="C30" s="404">
        <v>1</v>
      </c>
      <c r="D30" s="128">
        <v>26</v>
      </c>
      <c r="E30" s="128">
        <v>3</v>
      </c>
      <c r="F30" s="403">
        <v>60</v>
      </c>
      <c r="G30" s="404">
        <v>3</v>
      </c>
      <c r="H30" s="128">
        <f aca="true" t="shared" si="0" ref="H30:H41">SUM(B30,D30,F30)</f>
        <v>94</v>
      </c>
      <c r="I30" s="128">
        <v>6</v>
      </c>
    </row>
    <row r="31" spans="1:9" ht="13.5" customHeight="1">
      <c r="A31" s="127" t="s">
        <v>305</v>
      </c>
      <c r="B31" s="403">
        <v>8</v>
      </c>
      <c r="C31" s="404">
        <v>1</v>
      </c>
      <c r="D31" s="128">
        <v>26</v>
      </c>
      <c r="E31" s="128">
        <v>2</v>
      </c>
      <c r="F31" s="403">
        <v>40</v>
      </c>
      <c r="G31" s="404">
        <v>2</v>
      </c>
      <c r="H31" s="128">
        <f t="shared" si="0"/>
        <v>74</v>
      </c>
      <c r="I31" s="128">
        <f aca="true" t="shared" si="1" ref="I31:I41">SUM(C31,E31,G31)</f>
        <v>5</v>
      </c>
    </row>
    <row r="32" spans="1:9" ht="12.75" customHeight="1">
      <c r="A32" s="127" t="s">
        <v>306</v>
      </c>
      <c r="B32" s="403">
        <v>8</v>
      </c>
      <c r="C32" s="404">
        <v>1</v>
      </c>
      <c r="D32" s="128">
        <v>26</v>
      </c>
      <c r="E32" s="128">
        <v>2</v>
      </c>
      <c r="F32" s="403">
        <v>60</v>
      </c>
      <c r="G32" s="404">
        <v>3</v>
      </c>
      <c r="H32" s="128">
        <f t="shared" si="0"/>
        <v>94</v>
      </c>
      <c r="I32" s="128">
        <f t="shared" si="1"/>
        <v>6</v>
      </c>
    </row>
    <row r="33" spans="1:9" ht="12.75">
      <c r="A33" s="405" t="s">
        <v>227</v>
      </c>
      <c r="B33" s="406">
        <f>SUM(B29:B32)</f>
        <v>32</v>
      </c>
      <c r="C33" s="407">
        <f>SUM(C29:C32)</f>
        <v>4</v>
      </c>
      <c r="D33" s="408">
        <f>SUM(D29:D32)</f>
        <v>116</v>
      </c>
      <c r="E33" s="408">
        <f>SUM(E29:E32)</f>
        <v>9</v>
      </c>
      <c r="F33" s="406">
        <f>SUM(F29:F32)</f>
        <v>201</v>
      </c>
      <c r="G33" s="407">
        <f>SUM(G29:G32)</f>
        <v>10</v>
      </c>
      <c r="H33" s="408">
        <f t="shared" si="0"/>
        <v>349</v>
      </c>
      <c r="I33" s="408">
        <f t="shared" si="1"/>
        <v>23</v>
      </c>
    </row>
    <row r="34" spans="1:9" ht="12.75">
      <c r="A34" s="127" t="s">
        <v>309</v>
      </c>
      <c r="B34" s="403">
        <v>0</v>
      </c>
      <c r="C34" s="404">
        <v>1</v>
      </c>
      <c r="D34" s="128">
        <v>10</v>
      </c>
      <c r="E34" s="128">
        <v>1</v>
      </c>
      <c r="F34" s="403">
        <v>20</v>
      </c>
      <c r="G34" s="404">
        <v>1</v>
      </c>
      <c r="H34" s="128">
        <f t="shared" si="0"/>
        <v>30</v>
      </c>
      <c r="I34" s="128">
        <f t="shared" si="1"/>
        <v>3</v>
      </c>
    </row>
    <row r="35" spans="1:9" ht="12.75">
      <c r="A35" s="127" t="s">
        <v>310</v>
      </c>
      <c r="B35" s="403">
        <v>0</v>
      </c>
      <c r="C35" s="404">
        <v>0</v>
      </c>
      <c r="D35" s="128">
        <v>4</v>
      </c>
      <c r="E35" s="128">
        <v>1</v>
      </c>
      <c r="F35" s="403">
        <v>10</v>
      </c>
      <c r="G35" s="404">
        <v>1</v>
      </c>
      <c r="H35" s="128">
        <f t="shared" si="0"/>
        <v>14</v>
      </c>
      <c r="I35" s="128">
        <f t="shared" si="1"/>
        <v>2</v>
      </c>
    </row>
    <row r="36" spans="1:9" ht="12.75">
      <c r="A36" s="127" t="s">
        <v>311</v>
      </c>
      <c r="B36" s="403">
        <v>0</v>
      </c>
      <c r="C36" s="404">
        <v>0</v>
      </c>
      <c r="D36" s="128">
        <v>13</v>
      </c>
      <c r="E36" s="128">
        <v>1</v>
      </c>
      <c r="F36" s="403">
        <v>12</v>
      </c>
      <c r="G36" s="404">
        <v>1</v>
      </c>
      <c r="H36" s="128">
        <f t="shared" si="0"/>
        <v>25</v>
      </c>
      <c r="I36" s="128">
        <v>3</v>
      </c>
    </row>
    <row r="37" spans="1:9" ht="12.75">
      <c r="A37" s="127" t="s">
        <v>312</v>
      </c>
      <c r="B37" s="403">
        <v>0</v>
      </c>
      <c r="C37" s="404">
        <v>0</v>
      </c>
      <c r="D37" s="128">
        <v>15</v>
      </c>
      <c r="E37" s="128">
        <v>1</v>
      </c>
      <c r="F37" s="403">
        <v>12</v>
      </c>
      <c r="G37" s="404">
        <v>1</v>
      </c>
      <c r="H37" s="128">
        <f t="shared" si="0"/>
        <v>27</v>
      </c>
      <c r="I37" s="128">
        <f t="shared" si="1"/>
        <v>2</v>
      </c>
    </row>
    <row r="38" spans="1:9" ht="12.75">
      <c r="A38" s="127" t="s">
        <v>382</v>
      </c>
      <c r="B38" s="403">
        <v>4</v>
      </c>
      <c r="C38" s="404">
        <v>1</v>
      </c>
      <c r="D38" s="128">
        <v>26</v>
      </c>
      <c r="E38" s="128">
        <v>2</v>
      </c>
      <c r="F38" s="403">
        <v>30</v>
      </c>
      <c r="G38" s="404">
        <v>2</v>
      </c>
      <c r="H38" s="128">
        <f t="shared" si="0"/>
        <v>60</v>
      </c>
      <c r="I38" s="128">
        <f t="shared" si="1"/>
        <v>5</v>
      </c>
    </row>
    <row r="39" spans="1:9" ht="12.75">
      <c r="A39" s="127" t="s">
        <v>314</v>
      </c>
      <c r="B39" s="403">
        <v>4</v>
      </c>
      <c r="C39" s="404">
        <v>1</v>
      </c>
      <c r="D39" s="128">
        <v>11</v>
      </c>
      <c r="E39" s="128">
        <v>1</v>
      </c>
      <c r="F39" s="403">
        <v>14</v>
      </c>
      <c r="G39" s="404">
        <v>1</v>
      </c>
      <c r="H39" s="128">
        <f t="shared" si="0"/>
        <v>29</v>
      </c>
      <c r="I39" s="128">
        <f t="shared" si="1"/>
        <v>3</v>
      </c>
    </row>
    <row r="40" spans="1:9" ht="12.75">
      <c r="A40" s="405" t="s">
        <v>315</v>
      </c>
      <c r="B40" s="406">
        <f aca="true" t="shared" si="2" ref="B40:G40">SUM(B34:B39)</f>
        <v>8</v>
      </c>
      <c r="C40" s="407">
        <f t="shared" si="2"/>
        <v>3</v>
      </c>
      <c r="D40" s="408">
        <f t="shared" si="2"/>
        <v>79</v>
      </c>
      <c r="E40" s="408">
        <f t="shared" si="2"/>
        <v>7</v>
      </c>
      <c r="F40" s="406">
        <f t="shared" si="2"/>
        <v>98</v>
      </c>
      <c r="G40" s="407">
        <f t="shared" si="2"/>
        <v>7</v>
      </c>
      <c r="H40" s="408">
        <f t="shared" si="0"/>
        <v>185</v>
      </c>
      <c r="I40" s="408">
        <f t="shared" si="1"/>
        <v>17</v>
      </c>
    </row>
    <row r="41" spans="1:9" ht="13.5" thickBot="1">
      <c r="A41" s="409" t="s">
        <v>316</v>
      </c>
      <c r="B41" s="410">
        <f aca="true" t="shared" si="3" ref="B41:G41">SUM(B33,B40)</f>
        <v>40</v>
      </c>
      <c r="C41" s="411">
        <f t="shared" si="3"/>
        <v>7</v>
      </c>
      <c r="D41" s="412">
        <f t="shared" si="3"/>
        <v>195</v>
      </c>
      <c r="E41" s="412">
        <f t="shared" si="3"/>
        <v>16</v>
      </c>
      <c r="F41" s="410">
        <f t="shared" si="3"/>
        <v>299</v>
      </c>
      <c r="G41" s="411">
        <f t="shared" si="3"/>
        <v>17</v>
      </c>
      <c r="H41" s="412">
        <f t="shared" si="0"/>
        <v>534</v>
      </c>
      <c r="I41" s="412">
        <f t="shared" si="1"/>
        <v>40</v>
      </c>
    </row>
    <row r="42" ht="12.75">
      <c r="A42" s="83" t="s">
        <v>101</v>
      </c>
    </row>
    <row r="43" spans="1:9" ht="12.75">
      <c r="A43" s="156" t="s">
        <v>3</v>
      </c>
      <c r="B43" s="85"/>
      <c r="C43" s="85"/>
      <c r="D43" s="85"/>
      <c r="E43" s="85"/>
      <c r="F43" s="85"/>
      <c r="G43" s="85"/>
      <c r="H43" s="85"/>
      <c r="I43" s="85"/>
    </row>
    <row r="44" spans="1:9" ht="12.75">
      <c r="A44" s="81"/>
      <c r="B44" s="85"/>
      <c r="C44" s="85"/>
      <c r="D44" s="85"/>
      <c r="E44" s="85"/>
      <c r="F44" s="85"/>
      <c r="G44" s="85"/>
      <c r="H44" s="85"/>
      <c r="I44" s="85"/>
    </row>
    <row r="45" spans="1:9" ht="12.75">
      <c r="A45" s="81"/>
      <c r="B45" s="85"/>
      <c r="C45" s="85"/>
      <c r="D45" s="85"/>
      <c r="E45" s="85"/>
      <c r="F45" s="85"/>
      <c r="G45" s="85"/>
      <c r="H45" s="85"/>
      <c r="I45" s="85"/>
    </row>
    <row r="46" spans="1:9" ht="12.75">
      <c r="A46" s="81"/>
      <c r="B46" s="85"/>
      <c r="C46" s="85"/>
      <c r="D46" s="85"/>
      <c r="E46" s="85"/>
      <c r="F46" s="85"/>
      <c r="G46" s="85"/>
      <c r="H46" s="85"/>
      <c r="I46" s="85"/>
    </row>
    <row r="47" spans="1:9" ht="12.75">
      <c r="A47" s="82"/>
      <c r="B47" s="80"/>
      <c r="C47" s="80"/>
      <c r="D47" s="80"/>
      <c r="E47" s="80"/>
      <c r="F47" s="80"/>
      <c r="G47" s="80"/>
      <c r="H47" s="80"/>
      <c r="I47" s="80"/>
    </row>
    <row r="48" spans="1:9" ht="12.75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2.75">
      <c r="A49" s="81"/>
      <c r="B49" s="85"/>
      <c r="C49" s="85"/>
      <c r="D49" s="85"/>
      <c r="E49" s="85"/>
      <c r="F49" s="85"/>
      <c r="G49" s="85"/>
      <c r="H49" s="85"/>
      <c r="I49" s="85"/>
    </row>
    <row r="50" spans="1:9" ht="12.75">
      <c r="A50" s="81"/>
      <c r="B50" s="85"/>
      <c r="C50" s="85"/>
      <c r="D50" s="85"/>
      <c r="E50" s="85"/>
      <c r="F50" s="85"/>
      <c r="G50" s="85"/>
      <c r="H50" s="85"/>
      <c r="I50" s="85"/>
    </row>
    <row r="51" spans="1:9" ht="12.75">
      <c r="A51" s="81"/>
      <c r="B51" s="85"/>
      <c r="C51" s="85"/>
      <c r="D51" s="85"/>
      <c r="E51" s="85"/>
      <c r="F51" s="85"/>
      <c r="G51" s="85"/>
      <c r="H51" s="85"/>
      <c r="I51" s="85"/>
    </row>
    <row r="52" spans="1:9" ht="12.75">
      <c r="A52" s="81"/>
      <c r="B52" s="85"/>
      <c r="C52" s="85"/>
      <c r="D52" s="85"/>
      <c r="E52" s="85"/>
      <c r="F52" s="85"/>
      <c r="G52" s="85"/>
      <c r="H52" s="85"/>
      <c r="I52" s="85"/>
    </row>
    <row r="53" spans="1:9" ht="12.75">
      <c r="A53" s="81"/>
      <c r="B53" s="85"/>
      <c r="C53" s="85"/>
      <c r="D53" s="85"/>
      <c r="E53" s="85"/>
      <c r="F53" s="85"/>
      <c r="G53" s="85"/>
      <c r="H53" s="85"/>
      <c r="I53" s="85"/>
    </row>
    <row r="54" spans="1:9" ht="12.75">
      <c r="A54" s="81"/>
      <c r="B54" s="85"/>
      <c r="C54" s="85"/>
      <c r="D54" s="85"/>
      <c r="E54" s="85"/>
      <c r="F54" s="85"/>
      <c r="G54" s="85"/>
      <c r="H54" s="85"/>
      <c r="I54" s="85"/>
    </row>
    <row r="55" spans="1:9" ht="12.75">
      <c r="A55" s="81"/>
      <c r="B55" s="85"/>
      <c r="C55" s="85"/>
      <c r="D55" s="85"/>
      <c r="E55" s="85"/>
      <c r="F55" s="85"/>
      <c r="G55" s="85"/>
      <c r="H55" s="85"/>
      <c r="I55" s="85"/>
    </row>
    <row r="56" spans="1:9" ht="12.75">
      <c r="A56" s="82"/>
      <c r="B56" s="80"/>
      <c r="C56" s="80"/>
      <c r="D56" s="80"/>
      <c r="E56" s="80"/>
      <c r="F56" s="80"/>
      <c r="G56" s="80"/>
      <c r="H56" s="80"/>
      <c r="I56" s="80"/>
    </row>
    <row r="57" spans="1:9" ht="12.75">
      <c r="A57" s="82"/>
      <c r="B57" s="80"/>
      <c r="C57" s="80"/>
      <c r="D57" s="80"/>
      <c r="E57" s="80"/>
      <c r="F57" s="80"/>
      <c r="G57" s="80"/>
      <c r="H57" s="80"/>
      <c r="I57" s="80"/>
    </row>
    <row r="58" spans="1:9" ht="12.75">
      <c r="A58" s="82"/>
      <c r="B58" s="80"/>
      <c r="C58" s="80"/>
      <c r="D58" s="80"/>
      <c r="E58" s="80"/>
      <c r="F58" s="80"/>
      <c r="G58" s="80"/>
      <c r="H58" s="80"/>
      <c r="I58" s="80"/>
    </row>
  </sheetData>
  <sheetProtection/>
  <mergeCells count="4">
    <mergeCell ref="B27:C27"/>
    <mergeCell ref="D27:E27"/>
    <mergeCell ref="F27:G27"/>
    <mergeCell ref="H27:I27"/>
  </mergeCells>
  <hyperlinks>
    <hyperlink ref="A43" location="I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48"/>
  <sheetViews>
    <sheetView showGridLines="0" view="pageLayout" workbookViewId="0" topLeftCell="A1">
      <selection activeCell="L21" sqref="L21"/>
    </sheetView>
  </sheetViews>
  <sheetFormatPr defaultColWidth="11.421875" defaultRowHeight="15"/>
  <cols>
    <col min="1" max="1" width="25.57421875" style="12" customWidth="1"/>
    <col min="2" max="2" width="5.00390625" style="12" customWidth="1"/>
    <col min="3" max="3" width="4.8515625" style="12" customWidth="1"/>
    <col min="4" max="4" width="5.28125" style="12" customWidth="1"/>
    <col min="5" max="6" width="5.140625" style="12" customWidth="1"/>
    <col min="7" max="7" width="5.28125" style="12" customWidth="1"/>
    <col min="8" max="8" width="5.140625" style="12" customWidth="1"/>
    <col min="9" max="9" width="5.57421875" style="12" customWidth="1"/>
    <col min="10" max="10" width="5.00390625" style="12" customWidth="1"/>
    <col min="11" max="11" width="7.140625" style="12" bestFit="1" customWidth="1"/>
    <col min="12" max="12" width="5.7109375" style="12" customWidth="1"/>
    <col min="13" max="16384" width="11.421875" style="12" customWidth="1"/>
  </cols>
  <sheetData>
    <row r="1" spans="1:12" s="46" customFormat="1" ht="15">
      <c r="A1" s="46" t="s">
        <v>388</v>
      </c>
      <c r="L1" s="5"/>
    </row>
    <row r="5" spans="1:1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="48" customFormat="1" ht="12.75">
      <c r="K9" s="33"/>
    </row>
    <row r="10" spans="1:11" s="48" customFormat="1" ht="15">
      <c r="A10" s="88" t="s">
        <v>99</v>
      </c>
      <c r="B10" s="89" t="s">
        <v>102</v>
      </c>
      <c r="C10" s="89" t="s">
        <v>103</v>
      </c>
      <c r="D10" s="89" t="s">
        <v>104</v>
      </c>
      <c r="E10" s="89" t="s">
        <v>108</v>
      </c>
      <c r="F10" s="89" t="s">
        <v>109</v>
      </c>
      <c r="G10" s="89" t="s">
        <v>110</v>
      </c>
      <c r="H10" s="89" t="s">
        <v>111</v>
      </c>
      <c r="I10" s="89" t="s">
        <v>112</v>
      </c>
      <c r="J10" s="89" t="s">
        <v>113</v>
      </c>
      <c r="K10" s="261"/>
    </row>
    <row r="11" spans="1:11" s="48" customFormat="1" ht="12.75">
      <c r="A11" s="90" t="s">
        <v>114</v>
      </c>
      <c r="B11" s="131">
        <v>438</v>
      </c>
      <c r="C11" s="131">
        <v>430</v>
      </c>
      <c r="D11" s="131">
        <v>472</v>
      </c>
      <c r="E11" s="131">
        <v>473</v>
      </c>
      <c r="F11" s="131">
        <v>493</v>
      </c>
      <c r="G11" s="131">
        <v>551</v>
      </c>
      <c r="H11" s="131">
        <v>589</v>
      </c>
      <c r="I11" s="131">
        <v>526</v>
      </c>
      <c r="J11" s="131">
        <v>608</v>
      </c>
      <c r="K11" s="262"/>
    </row>
    <row r="12" spans="1:11" s="48" customFormat="1" ht="12.75">
      <c r="A12" s="90" t="s">
        <v>115</v>
      </c>
      <c r="B12" s="131">
        <v>171</v>
      </c>
      <c r="C12" s="131">
        <v>155</v>
      </c>
      <c r="D12" s="131">
        <v>191</v>
      </c>
      <c r="E12" s="131">
        <v>185</v>
      </c>
      <c r="F12" s="131">
        <v>195</v>
      </c>
      <c r="G12" s="131">
        <v>206</v>
      </c>
      <c r="H12" s="131">
        <v>201</v>
      </c>
      <c r="I12" s="131">
        <v>205</v>
      </c>
      <c r="J12" s="131">
        <v>196</v>
      </c>
      <c r="K12" s="263"/>
    </row>
    <row r="13" spans="1:11" s="48" customFormat="1" ht="12.7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33"/>
    </row>
    <row r="14" spans="1:12" ht="12.7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33"/>
      <c r="L14" s="33"/>
    </row>
    <row r="15" spans="1:12" ht="12.7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33"/>
      <c r="L15" s="33"/>
    </row>
    <row r="16" spans="1:12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1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9" ht="12.75">
      <c r="L19" s="79"/>
    </row>
    <row r="25" spans="2:4" ht="14.25">
      <c r="B25" s="8"/>
      <c r="C25" s="8"/>
      <c r="D25" s="8"/>
    </row>
    <row r="26" spans="1:12" ht="13.5" thickBot="1">
      <c r="A26" s="413" t="s">
        <v>242</v>
      </c>
      <c r="B26" s="414" t="s">
        <v>232</v>
      </c>
      <c r="C26" s="414" t="s">
        <v>233</v>
      </c>
      <c r="D26" s="414" t="s">
        <v>234</v>
      </c>
      <c r="E26" s="414" t="s">
        <v>235</v>
      </c>
      <c r="F26" s="414" t="s">
        <v>236</v>
      </c>
      <c r="G26" s="414" t="s">
        <v>237</v>
      </c>
      <c r="H26" s="414" t="s">
        <v>238</v>
      </c>
      <c r="I26" s="414" t="s">
        <v>239</v>
      </c>
      <c r="J26" s="414" t="s">
        <v>240</v>
      </c>
      <c r="K26" s="414" t="s">
        <v>241</v>
      </c>
      <c r="L26" s="109"/>
    </row>
    <row r="27" spans="1:12" ht="12.75">
      <c r="A27" s="188" t="s">
        <v>317</v>
      </c>
      <c r="B27" s="152">
        <v>22</v>
      </c>
      <c r="C27" s="152">
        <v>23</v>
      </c>
      <c r="D27" s="152">
        <v>25</v>
      </c>
      <c r="E27" s="152">
        <v>26</v>
      </c>
      <c r="F27" s="152">
        <v>26</v>
      </c>
      <c r="G27" s="152">
        <v>25</v>
      </c>
      <c r="H27" s="152">
        <v>50</v>
      </c>
      <c r="I27" s="152">
        <v>42</v>
      </c>
      <c r="J27" s="152">
        <v>50</v>
      </c>
      <c r="K27" s="189">
        <f>SUM(B27:J27)</f>
        <v>289</v>
      </c>
      <c r="L27" s="109"/>
    </row>
    <row r="28" spans="1:12" ht="12.75">
      <c r="A28" s="188" t="s">
        <v>318</v>
      </c>
      <c r="B28" s="152">
        <v>25</v>
      </c>
      <c r="C28" s="152">
        <v>17</v>
      </c>
      <c r="D28" s="152">
        <v>26</v>
      </c>
      <c r="E28" s="152">
        <v>25</v>
      </c>
      <c r="F28" s="152">
        <v>26</v>
      </c>
      <c r="G28" s="152">
        <v>46</v>
      </c>
      <c r="H28" s="152">
        <v>49</v>
      </c>
      <c r="I28" s="152">
        <v>46</v>
      </c>
      <c r="J28" s="152">
        <v>49</v>
      </c>
      <c r="K28" s="189">
        <f>SUM(B28:J28)</f>
        <v>309</v>
      </c>
      <c r="L28" s="109"/>
    </row>
    <row r="29" spans="1:12" ht="12.75">
      <c r="A29" s="188" t="s">
        <v>319</v>
      </c>
      <c r="B29" s="152">
        <v>50</v>
      </c>
      <c r="C29" s="152">
        <v>50</v>
      </c>
      <c r="D29" s="152">
        <v>50</v>
      </c>
      <c r="E29" s="152">
        <v>50</v>
      </c>
      <c r="F29" s="152">
        <v>52</v>
      </c>
      <c r="G29" s="152">
        <v>52</v>
      </c>
      <c r="H29" s="152">
        <v>50</v>
      </c>
      <c r="I29" s="152">
        <v>49</v>
      </c>
      <c r="J29" s="152">
        <v>50</v>
      </c>
      <c r="K29" s="189">
        <f aca="true" t="shared" si="0" ref="K29:K37">SUM(B29:J29)</f>
        <v>453</v>
      </c>
      <c r="L29" s="109"/>
    </row>
    <row r="30" spans="1:12" ht="12.75">
      <c r="A30" s="188" t="s">
        <v>320</v>
      </c>
      <c r="B30" s="152">
        <v>50</v>
      </c>
      <c r="C30" s="152">
        <v>50</v>
      </c>
      <c r="D30" s="152">
        <v>50</v>
      </c>
      <c r="E30" s="152">
        <v>50</v>
      </c>
      <c r="F30" s="152">
        <v>52</v>
      </c>
      <c r="G30" s="152">
        <v>51</v>
      </c>
      <c r="H30" s="152">
        <v>51</v>
      </c>
      <c r="I30" s="152">
        <v>51</v>
      </c>
      <c r="J30" s="152">
        <v>50</v>
      </c>
      <c r="K30" s="189">
        <f t="shared" si="0"/>
        <v>455</v>
      </c>
      <c r="L30" s="109"/>
    </row>
    <row r="31" spans="1:12" ht="12.75">
      <c r="A31" s="188" t="s">
        <v>321</v>
      </c>
      <c r="B31" s="152">
        <v>22</v>
      </c>
      <c r="C31" s="152">
        <v>25</v>
      </c>
      <c r="D31" s="152">
        <v>25</v>
      </c>
      <c r="E31" s="152">
        <v>26</v>
      </c>
      <c r="F31" s="152">
        <v>27</v>
      </c>
      <c r="G31" s="152">
        <v>49</v>
      </c>
      <c r="H31" s="152">
        <v>39</v>
      </c>
      <c r="I31" s="152">
        <v>22</v>
      </c>
      <c r="J31" s="152">
        <v>38</v>
      </c>
      <c r="K31" s="189">
        <f t="shared" si="0"/>
        <v>273</v>
      </c>
      <c r="L31" s="109"/>
    </row>
    <row r="32" spans="1:12" ht="12.75">
      <c r="A32" s="188" t="s">
        <v>322</v>
      </c>
      <c r="B32" s="152">
        <v>50</v>
      </c>
      <c r="C32" s="152">
        <v>51</v>
      </c>
      <c r="D32" s="152">
        <v>49</v>
      </c>
      <c r="E32" s="152">
        <v>50</v>
      </c>
      <c r="F32" s="152">
        <v>52</v>
      </c>
      <c r="G32" s="152">
        <v>50</v>
      </c>
      <c r="H32" s="152">
        <v>50</v>
      </c>
      <c r="I32" s="152">
        <v>46</v>
      </c>
      <c r="J32" s="190">
        <v>50</v>
      </c>
      <c r="K32" s="189">
        <f t="shared" si="0"/>
        <v>448</v>
      </c>
      <c r="L32" s="86"/>
    </row>
    <row r="33" spans="1:12" ht="12.75">
      <c r="A33" s="188" t="s">
        <v>323</v>
      </c>
      <c r="B33" s="152">
        <v>50</v>
      </c>
      <c r="C33" s="152">
        <v>49</v>
      </c>
      <c r="D33" s="152">
        <v>48</v>
      </c>
      <c r="E33" s="152">
        <v>49</v>
      </c>
      <c r="F33" s="152">
        <v>52</v>
      </c>
      <c r="G33" s="152">
        <v>75</v>
      </c>
      <c r="H33" s="152">
        <v>75</v>
      </c>
      <c r="I33" s="152">
        <v>73</v>
      </c>
      <c r="J33" s="152">
        <v>69</v>
      </c>
      <c r="K33" s="189">
        <f t="shared" si="0"/>
        <v>540</v>
      </c>
      <c r="L33" s="109"/>
    </row>
    <row r="34" spans="1:12" ht="12.75">
      <c r="A34" s="188" t="s">
        <v>324</v>
      </c>
      <c r="B34" s="152">
        <v>25</v>
      </c>
      <c r="C34" s="152">
        <v>25</v>
      </c>
      <c r="D34" s="152">
        <v>25</v>
      </c>
      <c r="E34" s="152">
        <v>24</v>
      </c>
      <c r="F34" s="152">
        <v>25</v>
      </c>
      <c r="G34" s="152">
        <v>25</v>
      </c>
      <c r="H34" s="152">
        <v>25</v>
      </c>
      <c r="I34" s="152">
        <v>24</v>
      </c>
      <c r="J34" s="152">
        <v>51</v>
      </c>
      <c r="K34" s="189">
        <f t="shared" si="0"/>
        <v>249</v>
      </c>
      <c r="L34" s="86"/>
    </row>
    <row r="35" spans="1:12" ht="12.75">
      <c r="A35" s="188" t="s">
        <v>325</v>
      </c>
      <c r="B35" s="152">
        <v>50</v>
      </c>
      <c r="C35" s="152">
        <v>50</v>
      </c>
      <c r="D35" s="152">
        <v>75</v>
      </c>
      <c r="E35" s="152">
        <v>74</v>
      </c>
      <c r="F35" s="152">
        <v>77</v>
      </c>
      <c r="G35" s="152">
        <v>75</v>
      </c>
      <c r="H35" s="152">
        <v>75</v>
      </c>
      <c r="I35" s="190">
        <v>75</v>
      </c>
      <c r="J35" s="191">
        <v>75</v>
      </c>
      <c r="K35" s="189">
        <f t="shared" si="0"/>
        <v>626</v>
      </c>
      <c r="L35" s="86"/>
    </row>
    <row r="36" spans="1:12" ht="12.75">
      <c r="A36" s="188" t="s">
        <v>326</v>
      </c>
      <c r="B36" s="152">
        <v>49</v>
      </c>
      <c r="C36" s="152">
        <v>48</v>
      </c>
      <c r="D36" s="152">
        <v>50</v>
      </c>
      <c r="E36" s="152">
        <v>51</v>
      </c>
      <c r="F36" s="190">
        <v>52</v>
      </c>
      <c r="G36" s="191">
        <v>51</v>
      </c>
      <c r="H36" s="190">
        <v>75</v>
      </c>
      <c r="I36" s="192">
        <v>50</v>
      </c>
      <c r="J36" s="192">
        <v>51</v>
      </c>
      <c r="K36" s="189">
        <f t="shared" si="0"/>
        <v>477</v>
      </c>
      <c r="L36" s="109"/>
    </row>
    <row r="37" spans="1:12" ht="12.75">
      <c r="A37" s="188" t="s">
        <v>327</v>
      </c>
      <c r="B37" s="152">
        <v>45</v>
      </c>
      <c r="C37" s="190">
        <v>42</v>
      </c>
      <c r="D37" s="191">
        <v>49</v>
      </c>
      <c r="E37" s="191">
        <v>48</v>
      </c>
      <c r="F37" s="191">
        <v>52</v>
      </c>
      <c r="G37" s="191">
        <v>52</v>
      </c>
      <c r="H37" s="191">
        <v>50</v>
      </c>
      <c r="I37" s="191">
        <v>48</v>
      </c>
      <c r="J37" s="191">
        <v>75</v>
      </c>
      <c r="K37" s="189">
        <f t="shared" si="0"/>
        <v>461</v>
      </c>
      <c r="L37" s="86"/>
    </row>
    <row r="38" spans="1:12" ht="12.75">
      <c r="A38" s="193" t="s">
        <v>285</v>
      </c>
      <c r="B38" s="189">
        <f>SUM(B27:B37)</f>
        <v>438</v>
      </c>
      <c r="C38" s="189">
        <f aca="true" t="shared" si="1" ref="C38:K38">SUM(C27:C37)</f>
        <v>430</v>
      </c>
      <c r="D38" s="189">
        <f t="shared" si="1"/>
        <v>472</v>
      </c>
      <c r="E38" s="189">
        <f t="shared" si="1"/>
        <v>473</v>
      </c>
      <c r="F38" s="189">
        <f t="shared" si="1"/>
        <v>493</v>
      </c>
      <c r="G38" s="189">
        <f t="shared" si="1"/>
        <v>551</v>
      </c>
      <c r="H38" s="189">
        <f t="shared" si="1"/>
        <v>589</v>
      </c>
      <c r="I38" s="189">
        <f t="shared" si="1"/>
        <v>526</v>
      </c>
      <c r="J38" s="189">
        <f t="shared" si="1"/>
        <v>608</v>
      </c>
      <c r="K38" s="189">
        <f t="shared" si="1"/>
        <v>4580</v>
      </c>
      <c r="L38" s="86"/>
    </row>
    <row r="39" spans="1:12" ht="12.75">
      <c r="A39" s="415" t="s">
        <v>243</v>
      </c>
      <c r="B39" s="416" t="s">
        <v>4</v>
      </c>
      <c r="C39" s="416"/>
      <c r="D39" s="416"/>
      <c r="E39" s="416"/>
      <c r="F39" s="416"/>
      <c r="G39" s="416"/>
      <c r="H39" s="416"/>
      <c r="I39" s="416"/>
      <c r="J39" s="416"/>
      <c r="K39" s="416"/>
      <c r="L39" s="109"/>
    </row>
    <row r="40" spans="1:12" ht="12.75">
      <c r="A40" s="188" t="s">
        <v>328</v>
      </c>
      <c r="B40" s="152">
        <v>43</v>
      </c>
      <c r="C40" s="152">
        <v>42</v>
      </c>
      <c r="D40" s="152">
        <v>50</v>
      </c>
      <c r="E40" s="152">
        <v>44</v>
      </c>
      <c r="F40" s="152">
        <v>48</v>
      </c>
      <c r="G40" s="152">
        <v>50</v>
      </c>
      <c r="H40" s="152">
        <v>50</v>
      </c>
      <c r="I40" s="152">
        <v>50</v>
      </c>
      <c r="J40" s="152">
        <v>50</v>
      </c>
      <c r="K40" s="189">
        <f>SUM(B40:J40)</f>
        <v>427</v>
      </c>
      <c r="L40" s="54"/>
    </row>
    <row r="41" spans="1:12" ht="12.75">
      <c r="A41" s="188" t="s">
        <v>329</v>
      </c>
      <c r="B41" s="152">
        <v>37</v>
      </c>
      <c r="C41" s="152">
        <v>38</v>
      </c>
      <c r="D41" s="152">
        <v>51</v>
      </c>
      <c r="E41" s="152">
        <v>49</v>
      </c>
      <c r="F41" s="152">
        <v>51</v>
      </c>
      <c r="G41" s="152">
        <v>53</v>
      </c>
      <c r="H41" s="152">
        <v>50</v>
      </c>
      <c r="I41" s="152">
        <v>49</v>
      </c>
      <c r="J41" s="152">
        <v>50</v>
      </c>
      <c r="K41" s="189">
        <f>SUM(B41:J41)</f>
        <v>428</v>
      </c>
      <c r="L41" s="54"/>
    </row>
    <row r="42" spans="1:12" ht="12.75">
      <c r="A42" s="188" t="s">
        <v>330</v>
      </c>
      <c r="B42" s="152">
        <v>50</v>
      </c>
      <c r="C42" s="152">
        <v>45</v>
      </c>
      <c r="D42" s="152">
        <v>49</v>
      </c>
      <c r="E42" s="152">
        <v>51</v>
      </c>
      <c r="F42" s="152">
        <v>49</v>
      </c>
      <c r="G42" s="152">
        <v>51</v>
      </c>
      <c r="H42" s="152">
        <v>54</v>
      </c>
      <c r="I42" s="152">
        <v>54</v>
      </c>
      <c r="J42" s="152">
        <v>53</v>
      </c>
      <c r="K42" s="189">
        <f>SUM(B42:J42)</f>
        <v>456</v>
      </c>
      <c r="L42" s="54"/>
    </row>
    <row r="43" spans="1:12" ht="12.75">
      <c r="A43" s="188" t="s">
        <v>331</v>
      </c>
      <c r="B43" s="152">
        <v>20</v>
      </c>
      <c r="C43" s="152">
        <v>16</v>
      </c>
      <c r="D43" s="152">
        <v>19</v>
      </c>
      <c r="E43" s="152">
        <v>20</v>
      </c>
      <c r="F43" s="152">
        <v>25</v>
      </c>
      <c r="G43" s="152">
        <v>27</v>
      </c>
      <c r="H43" s="152">
        <v>23</v>
      </c>
      <c r="I43" s="152">
        <v>26</v>
      </c>
      <c r="J43" s="152">
        <v>19</v>
      </c>
      <c r="K43" s="189">
        <f>SUM(B43:J43)</f>
        <v>195</v>
      </c>
      <c r="L43" s="54"/>
    </row>
    <row r="44" spans="1:11" s="48" customFormat="1" ht="12.75">
      <c r="A44" s="188" t="s">
        <v>332</v>
      </c>
      <c r="B44" s="152">
        <v>21</v>
      </c>
      <c r="C44" s="152">
        <v>14</v>
      </c>
      <c r="D44" s="152">
        <v>22</v>
      </c>
      <c r="E44" s="152">
        <v>21</v>
      </c>
      <c r="F44" s="152">
        <v>22</v>
      </c>
      <c r="G44" s="152">
        <v>25</v>
      </c>
      <c r="H44" s="152">
        <v>24</v>
      </c>
      <c r="I44" s="152">
        <v>26</v>
      </c>
      <c r="J44" s="152">
        <v>24</v>
      </c>
      <c r="K44" s="189">
        <f>SUM(B44:J44)</f>
        <v>199</v>
      </c>
    </row>
    <row r="45" spans="1:11" s="48" customFormat="1" ht="12.75">
      <c r="A45" s="415" t="s">
        <v>244</v>
      </c>
      <c r="B45" s="416">
        <f>SUM(B40:B44)</f>
        <v>171</v>
      </c>
      <c r="C45" s="416">
        <f aca="true" t="shared" si="2" ref="C45:K45">SUM(C40:C44)</f>
        <v>155</v>
      </c>
      <c r="D45" s="416">
        <f t="shared" si="2"/>
        <v>191</v>
      </c>
      <c r="E45" s="416">
        <f t="shared" si="2"/>
        <v>185</v>
      </c>
      <c r="F45" s="416">
        <f t="shared" si="2"/>
        <v>195</v>
      </c>
      <c r="G45" s="416">
        <f t="shared" si="2"/>
        <v>206</v>
      </c>
      <c r="H45" s="416">
        <f t="shared" si="2"/>
        <v>201</v>
      </c>
      <c r="I45" s="416">
        <f t="shared" si="2"/>
        <v>205</v>
      </c>
      <c r="J45" s="416">
        <f t="shared" si="2"/>
        <v>196</v>
      </c>
      <c r="K45" s="416">
        <f t="shared" si="2"/>
        <v>1705</v>
      </c>
    </row>
    <row r="46" spans="1:11" s="48" customFormat="1" ht="13.5" thickBot="1">
      <c r="A46" s="413" t="s">
        <v>245</v>
      </c>
      <c r="B46" s="414">
        <f>SUM(B38,B45)</f>
        <v>609</v>
      </c>
      <c r="C46" s="414">
        <f aca="true" t="shared" si="3" ref="C46:K46">SUM(C38,C45)</f>
        <v>585</v>
      </c>
      <c r="D46" s="414">
        <f t="shared" si="3"/>
        <v>663</v>
      </c>
      <c r="E46" s="414">
        <f t="shared" si="3"/>
        <v>658</v>
      </c>
      <c r="F46" s="414">
        <f t="shared" si="3"/>
        <v>688</v>
      </c>
      <c r="G46" s="414">
        <f t="shared" si="3"/>
        <v>757</v>
      </c>
      <c r="H46" s="414">
        <f t="shared" si="3"/>
        <v>790</v>
      </c>
      <c r="I46" s="414">
        <f t="shared" si="3"/>
        <v>731</v>
      </c>
      <c r="J46" s="414">
        <f t="shared" si="3"/>
        <v>804</v>
      </c>
      <c r="K46" s="414">
        <f t="shared" si="3"/>
        <v>6285</v>
      </c>
    </row>
    <row r="47" s="48" customFormat="1" ht="12.75">
      <c r="A47" s="87" t="s">
        <v>107</v>
      </c>
    </row>
    <row r="48" s="56" customFormat="1" ht="12.75">
      <c r="A48" s="156" t="s">
        <v>3</v>
      </c>
    </row>
  </sheetData>
  <sheetProtection/>
  <hyperlinks>
    <hyperlink ref="A48" location="I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P78"/>
  <sheetViews>
    <sheetView showGridLines="0" view="pageLayout" workbookViewId="0" topLeftCell="A1">
      <selection activeCell="A28" sqref="A28"/>
    </sheetView>
  </sheetViews>
  <sheetFormatPr defaultColWidth="11.421875" defaultRowHeight="15"/>
  <cols>
    <col min="1" max="1" width="29.8515625" style="12" customWidth="1"/>
    <col min="2" max="2" width="10.28125" style="12" customWidth="1"/>
    <col min="3" max="3" width="7.7109375" style="12" customWidth="1"/>
    <col min="4" max="4" width="5.8515625" style="12" customWidth="1"/>
    <col min="5" max="5" width="5.7109375" style="12" customWidth="1"/>
    <col min="6" max="6" width="6.421875" style="12" customWidth="1"/>
    <col min="7" max="7" width="7.7109375" style="12" customWidth="1"/>
    <col min="8" max="8" width="10.00390625" style="12" customWidth="1"/>
    <col min="9" max="9" width="8.00390625" style="12" customWidth="1"/>
    <col min="10" max="16384" width="11.421875" style="12" customWidth="1"/>
  </cols>
  <sheetData>
    <row r="1" spans="1:8" ht="15">
      <c r="A1" s="46" t="s">
        <v>387</v>
      </c>
      <c r="B1" s="8"/>
      <c r="C1" s="8"/>
      <c r="D1" s="8"/>
      <c r="E1" s="8"/>
      <c r="F1" s="8"/>
      <c r="G1" s="8"/>
      <c r="H1" s="5"/>
    </row>
    <row r="2" spans="1:8" ht="15">
      <c r="A2" s="46"/>
      <c r="B2" s="8"/>
      <c r="C2" s="8"/>
      <c r="D2" s="8"/>
      <c r="E2" s="8"/>
      <c r="F2" s="8"/>
      <c r="G2" s="8"/>
      <c r="H2" s="5"/>
    </row>
    <row r="3" spans="1:8" s="56" customFormat="1" ht="15">
      <c r="A3" s="226"/>
      <c r="B3" s="227"/>
      <c r="C3" s="227"/>
      <c r="D3" s="227"/>
      <c r="E3" s="227"/>
      <c r="F3" s="227"/>
      <c r="G3" s="227"/>
      <c r="H3" s="137"/>
    </row>
    <row r="4" spans="1:8" s="91" customFormat="1" ht="15">
      <c r="A4" s="223"/>
      <c r="B4" s="224"/>
      <c r="C4" s="224"/>
      <c r="D4" s="224"/>
      <c r="E4" s="224"/>
      <c r="F4" s="224"/>
      <c r="G4" s="224"/>
      <c r="H4" s="140"/>
    </row>
    <row r="5" spans="1:8" s="91" customFormat="1" ht="15">
      <c r="A5" s="138"/>
      <c r="B5" s="133" t="s">
        <v>108</v>
      </c>
      <c r="C5" s="133" t="s">
        <v>109</v>
      </c>
      <c r="D5" s="133" t="s">
        <v>110</v>
      </c>
      <c r="E5" s="133" t="s">
        <v>111</v>
      </c>
      <c r="F5" s="139"/>
      <c r="G5" s="139"/>
      <c r="H5" s="140"/>
    </row>
    <row r="6" spans="1:8" s="91" customFormat="1" ht="14.25">
      <c r="A6" s="132" t="s">
        <v>121</v>
      </c>
      <c r="B6" s="133">
        <v>656</v>
      </c>
      <c r="C6" s="133">
        <v>599</v>
      </c>
      <c r="D6" s="133">
        <v>664</v>
      </c>
      <c r="E6" s="133">
        <v>597</v>
      </c>
      <c r="F6" s="133"/>
      <c r="G6" s="139"/>
      <c r="H6" s="140"/>
    </row>
    <row r="7" spans="1:8" s="91" customFormat="1" ht="14.25">
      <c r="A7" s="134" t="s">
        <v>127</v>
      </c>
      <c r="B7" s="135">
        <v>208</v>
      </c>
      <c r="C7" s="135">
        <v>219</v>
      </c>
      <c r="D7" s="135">
        <v>208</v>
      </c>
      <c r="E7" s="135">
        <v>207</v>
      </c>
      <c r="F7" s="133"/>
      <c r="G7" s="139"/>
      <c r="H7" s="140"/>
    </row>
    <row r="8" spans="1:8" s="187" customFormat="1" ht="15">
      <c r="A8" s="138"/>
      <c r="B8" s="139"/>
      <c r="C8" s="139"/>
      <c r="D8" s="139"/>
      <c r="E8" s="139"/>
      <c r="F8" s="139"/>
      <c r="G8" s="139"/>
      <c r="H8" s="225"/>
    </row>
    <row r="9" spans="1:8" s="33" customFormat="1" ht="15">
      <c r="A9" s="427"/>
      <c r="B9" s="428"/>
      <c r="C9" s="428"/>
      <c r="D9" s="428"/>
      <c r="E9" s="428"/>
      <c r="F9" s="428"/>
      <c r="G9" s="428"/>
      <c r="H9" s="228"/>
    </row>
    <row r="10" spans="1:8" s="33" customFormat="1" ht="15">
      <c r="A10" s="427"/>
      <c r="B10" s="428"/>
      <c r="C10" s="428"/>
      <c r="D10" s="428"/>
      <c r="E10" s="428"/>
      <c r="F10" s="428"/>
      <c r="G10" s="428"/>
      <c r="H10" s="228"/>
    </row>
    <row r="11" spans="1:8" s="56" customFormat="1" ht="15">
      <c r="A11" s="427"/>
      <c r="B11" s="428"/>
      <c r="C11" s="428"/>
      <c r="D11" s="428"/>
      <c r="E11" s="428"/>
      <c r="F11" s="428"/>
      <c r="G11" s="428"/>
      <c r="H11" s="137"/>
    </row>
    <row r="12" spans="1:8" s="56" customFormat="1" ht="15">
      <c r="A12" s="427"/>
      <c r="B12" s="428"/>
      <c r="C12" s="428"/>
      <c r="D12" s="428"/>
      <c r="E12" s="428"/>
      <c r="F12" s="428"/>
      <c r="G12" s="428"/>
      <c r="H12" s="137"/>
    </row>
    <row r="13" spans="1:8" s="56" customFormat="1" ht="15">
      <c r="A13" s="226"/>
      <c r="B13" s="227"/>
      <c r="C13" s="136"/>
      <c r="D13" s="136"/>
      <c r="E13" s="136"/>
      <c r="F13" s="136"/>
      <c r="G13" s="136"/>
      <c r="H13" s="137"/>
    </row>
    <row r="14" spans="1:8" s="56" customFormat="1" ht="15">
      <c r="A14" s="226"/>
      <c r="B14" s="227"/>
      <c r="C14" s="136"/>
      <c r="D14" s="136"/>
      <c r="E14" s="136"/>
      <c r="F14" s="136"/>
      <c r="G14" s="136"/>
      <c r="H14" s="137"/>
    </row>
    <row r="15" spans="1:8" s="56" customFormat="1" ht="15">
      <c r="A15" s="59"/>
      <c r="B15" s="136"/>
      <c r="C15" s="136"/>
      <c r="D15" s="136"/>
      <c r="E15" s="136"/>
      <c r="F15" s="136"/>
      <c r="G15" s="136"/>
      <c r="H15" s="137"/>
    </row>
    <row r="16" spans="1:8" s="56" customFormat="1" ht="15">
      <c r="A16" s="59"/>
      <c r="B16" s="136"/>
      <c r="C16" s="136"/>
      <c r="D16" s="136"/>
      <c r="E16" s="136"/>
      <c r="F16" s="136"/>
      <c r="G16" s="136"/>
      <c r="H16" s="137"/>
    </row>
    <row r="17" spans="1:8" s="56" customFormat="1" ht="15">
      <c r="A17" s="59"/>
      <c r="B17" s="136"/>
      <c r="C17" s="136"/>
      <c r="D17" s="136"/>
      <c r="E17" s="136"/>
      <c r="F17" s="136"/>
      <c r="G17" s="136"/>
      <c r="H17" s="137"/>
    </row>
    <row r="18" spans="1:8" ht="12" customHeight="1">
      <c r="A18" s="93"/>
      <c r="B18" s="94"/>
      <c r="C18" s="63"/>
      <c r="D18" s="63"/>
      <c r="E18" s="63"/>
      <c r="F18" s="63"/>
      <c r="G18" s="63"/>
      <c r="H18" s="63"/>
    </row>
    <row r="19" spans="1:6" ht="12.75" customHeight="1" thickBot="1">
      <c r="A19" s="417" t="s">
        <v>116</v>
      </c>
      <c r="B19" s="418" t="s">
        <v>108</v>
      </c>
      <c r="C19" s="418" t="s">
        <v>109</v>
      </c>
      <c r="D19" s="418" t="s">
        <v>110</v>
      </c>
      <c r="E19" s="418" t="s">
        <v>111</v>
      </c>
      <c r="F19" s="418" t="s">
        <v>9</v>
      </c>
    </row>
    <row r="20" spans="1:6" ht="15">
      <c r="A20" s="95" t="s">
        <v>114</v>
      </c>
      <c r="B20" s="96"/>
      <c r="C20" s="96"/>
      <c r="D20" s="96"/>
      <c r="E20" s="96"/>
      <c r="F20" s="96"/>
    </row>
    <row r="21" spans="1:6" ht="12.75">
      <c r="A21" s="97" t="s">
        <v>117</v>
      </c>
      <c r="B21" s="98">
        <v>114</v>
      </c>
      <c r="C21" s="98">
        <v>90</v>
      </c>
      <c r="D21" s="98">
        <v>110</v>
      </c>
      <c r="E21" s="98">
        <v>92</v>
      </c>
      <c r="F21" s="61">
        <f>SUM(B21:E21)</f>
        <v>406</v>
      </c>
    </row>
    <row r="22" spans="1:6" ht="12.75">
      <c r="A22" s="97" t="s">
        <v>74</v>
      </c>
      <c r="B22" s="98">
        <v>4</v>
      </c>
      <c r="C22" s="98">
        <v>3</v>
      </c>
      <c r="D22" s="98">
        <v>4</v>
      </c>
      <c r="E22" s="98">
        <v>3</v>
      </c>
      <c r="F22" s="61">
        <f aca="true" t="shared" si="0" ref="F22:F28">SUM(B22:E22)</f>
        <v>14</v>
      </c>
    </row>
    <row r="23" spans="1:6" ht="12.75">
      <c r="A23" s="97" t="s">
        <v>118</v>
      </c>
      <c r="B23" s="98">
        <v>100</v>
      </c>
      <c r="C23" s="98">
        <v>95</v>
      </c>
      <c r="D23" s="98">
        <v>96</v>
      </c>
      <c r="E23" s="98">
        <v>90</v>
      </c>
      <c r="F23" s="61">
        <f>SUM(B23:E23)</f>
        <v>381</v>
      </c>
    </row>
    <row r="24" spans="1:6" ht="12.75">
      <c r="A24" s="97" t="s">
        <v>74</v>
      </c>
      <c r="B24" s="98">
        <v>3</v>
      </c>
      <c r="C24" s="98">
        <v>3</v>
      </c>
      <c r="D24" s="98">
        <v>3</v>
      </c>
      <c r="E24" s="98">
        <v>3</v>
      </c>
      <c r="F24" s="61">
        <f t="shared" si="0"/>
        <v>12</v>
      </c>
    </row>
    <row r="25" spans="1:6" ht="12.75">
      <c r="A25" s="97" t="s">
        <v>119</v>
      </c>
      <c r="B25" s="98">
        <v>119</v>
      </c>
      <c r="C25" s="98">
        <v>119</v>
      </c>
      <c r="D25" s="98">
        <v>121</v>
      </c>
      <c r="E25" s="98">
        <v>151</v>
      </c>
      <c r="F25" s="61">
        <f>SUM(B25:E25)</f>
        <v>510</v>
      </c>
    </row>
    <row r="26" spans="1:6" ht="12.75">
      <c r="A26" s="97" t="s">
        <v>74</v>
      </c>
      <c r="B26" s="98">
        <v>4</v>
      </c>
      <c r="C26" s="98">
        <v>4</v>
      </c>
      <c r="D26" s="98">
        <v>4</v>
      </c>
      <c r="E26" s="98">
        <v>5</v>
      </c>
      <c r="F26" s="61">
        <f t="shared" si="0"/>
        <v>17</v>
      </c>
    </row>
    <row r="27" spans="1:6" ht="12.75">
      <c r="A27" s="97" t="s">
        <v>120</v>
      </c>
      <c r="B27" s="99">
        <v>120</v>
      </c>
      <c r="C27" s="99">
        <v>119</v>
      </c>
      <c r="D27" s="99">
        <v>123</v>
      </c>
      <c r="E27" s="99">
        <v>174</v>
      </c>
      <c r="F27" s="61">
        <f>SUM(B27:E27)</f>
        <v>536</v>
      </c>
    </row>
    <row r="28" spans="1:6" ht="12.75">
      <c r="A28" s="97" t="s">
        <v>74</v>
      </c>
      <c r="B28" s="98">
        <v>4</v>
      </c>
      <c r="C28" s="98">
        <v>4</v>
      </c>
      <c r="D28" s="98">
        <v>4</v>
      </c>
      <c r="E28" s="98">
        <v>6</v>
      </c>
      <c r="F28" s="61">
        <f t="shared" si="0"/>
        <v>18</v>
      </c>
    </row>
    <row r="29" spans="1:6" ht="12.75">
      <c r="A29" s="97" t="s">
        <v>341</v>
      </c>
      <c r="B29" s="98">
        <v>113</v>
      </c>
      <c r="C29" s="98">
        <v>83</v>
      </c>
      <c r="D29" s="98">
        <v>124</v>
      </c>
      <c r="E29" s="98">
        <v>90</v>
      </c>
      <c r="F29" s="61">
        <f>SUM(B29:E29)</f>
        <v>410</v>
      </c>
    </row>
    <row r="30" spans="1:6" ht="12.75">
      <c r="A30" s="97" t="s">
        <v>74</v>
      </c>
      <c r="B30" s="98">
        <v>4</v>
      </c>
      <c r="C30" s="98">
        <v>3</v>
      </c>
      <c r="D30" s="98">
        <v>4</v>
      </c>
      <c r="E30" s="98">
        <v>36</v>
      </c>
      <c r="F30" s="61">
        <f>SUM(B30:E30)</f>
        <v>47</v>
      </c>
    </row>
    <row r="31" spans="1:6" ht="12.75">
      <c r="A31" s="97" t="s">
        <v>379</v>
      </c>
      <c r="B31" s="98">
        <v>90</v>
      </c>
      <c r="C31" s="98">
        <v>93</v>
      </c>
      <c r="D31" s="98">
        <v>90</v>
      </c>
      <c r="E31" s="98"/>
      <c r="F31" s="61">
        <f>SUM(B31:E31)</f>
        <v>273</v>
      </c>
    </row>
    <row r="32" spans="1:6" ht="12.75">
      <c r="A32" s="97" t="s">
        <v>74</v>
      </c>
      <c r="B32" s="98">
        <v>3</v>
      </c>
      <c r="C32" s="98">
        <v>3</v>
      </c>
      <c r="D32" s="98">
        <v>3</v>
      </c>
      <c r="E32" s="98"/>
      <c r="F32" s="61">
        <f>SUM(B32:E32)</f>
        <v>9</v>
      </c>
    </row>
    <row r="33" spans="1:6" ht="12.75">
      <c r="A33" s="419" t="s">
        <v>121</v>
      </c>
      <c r="B33" s="420">
        <f aca="true" t="shared" si="1" ref="B33:F34">SUM(B21,B23,B25,B27,B29,B31)</f>
        <v>656</v>
      </c>
      <c r="C33" s="420">
        <f t="shared" si="1"/>
        <v>599</v>
      </c>
      <c r="D33" s="420">
        <f t="shared" si="1"/>
        <v>664</v>
      </c>
      <c r="E33" s="420">
        <f t="shared" si="1"/>
        <v>597</v>
      </c>
      <c r="F33" s="420">
        <f t="shared" si="1"/>
        <v>2516</v>
      </c>
    </row>
    <row r="34" spans="1:6" ht="12.75">
      <c r="A34" s="421" t="s">
        <v>122</v>
      </c>
      <c r="B34" s="422">
        <f t="shared" si="1"/>
        <v>22</v>
      </c>
      <c r="C34" s="422">
        <f t="shared" si="1"/>
        <v>20</v>
      </c>
      <c r="D34" s="422">
        <f t="shared" si="1"/>
        <v>22</v>
      </c>
      <c r="E34" s="422">
        <f t="shared" si="1"/>
        <v>53</v>
      </c>
      <c r="F34" s="422">
        <f t="shared" si="1"/>
        <v>117</v>
      </c>
    </row>
    <row r="35" spans="1:8" ht="15">
      <c r="A35" s="95" t="s">
        <v>115</v>
      </c>
      <c r="B35" s="100"/>
      <c r="C35" s="100"/>
      <c r="D35" s="100"/>
      <c r="E35" s="100"/>
      <c r="F35" s="100"/>
      <c r="G35" s="100"/>
      <c r="H35" s="100"/>
    </row>
    <row r="36" spans="1:8" ht="12.75">
      <c r="A36" s="97" t="s">
        <v>123</v>
      </c>
      <c r="B36" s="101">
        <v>60</v>
      </c>
      <c r="C36" s="101">
        <v>65</v>
      </c>
      <c r="D36" s="101">
        <v>61</v>
      </c>
      <c r="E36" s="101">
        <v>60</v>
      </c>
      <c r="F36" s="101">
        <f>SUM(B36:E36)</f>
        <v>246</v>
      </c>
      <c r="G36" s="100"/>
      <c r="H36" s="100"/>
    </row>
    <row r="37" spans="1:8" ht="12.75">
      <c r="A37" s="54" t="s">
        <v>74</v>
      </c>
      <c r="B37" s="61">
        <v>2</v>
      </c>
      <c r="C37" s="61">
        <v>2</v>
      </c>
      <c r="D37" s="61">
        <v>2</v>
      </c>
      <c r="E37" s="61">
        <v>2</v>
      </c>
      <c r="F37" s="101">
        <f aca="true" t="shared" si="2" ref="F37:F43">SUM(B37:E37)</f>
        <v>8</v>
      </c>
      <c r="G37" s="467"/>
      <c r="H37" s="467"/>
    </row>
    <row r="38" spans="1:6" ht="12.75">
      <c r="A38" s="54" t="s">
        <v>124</v>
      </c>
      <c r="B38" s="61">
        <v>60</v>
      </c>
      <c r="C38" s="61">
        <v>60</v>
      </c>
      <c r="D38" s="61">
        <v>61</v>
      </c>
      <c r="E38" s="61">
        <v>59</v>
      </c>
      <c r="F38" s="101">
        <f t="shared" si="2"/>
        <v>240</v>
      </c>
    </row>
    <row r="39" spans="1:6" ht="12.75">
      <c r="A39" s="54" t="s">
        <v>74</v>
      </c>
      <c r="B39" s="61">
        <v>2</v>
      </c>
      <c r="C39" s="61">
        <v>2</v>
      </c>
      <c r="D39" s="61">
        <v>2</v>
      </c>
      <c r="E39" s="61">
        <v>2</v>
      </c>
      <c r="F39" s="101">
        <f t="shared" si="2"/>
        <v>8</v>
      </c>
    </row>
    <row r="40" spans="1:6" ht="12.75">
      <c r="A40" s="54" t="s">
        <v>125</v>
      </c>
      <c r="B40" s="61">
        <v>28</v>
      </c>
      <c r="C40" s="61">
        <v>33</v>
      </c>
      <c r="D40" s="61">
        <v>30</v>
      </c>
      <c r="E40" s="61">
        <v>26</v>
      </c>
      <c r="F40" s="101">
        <f t="shared" si="2"/>
        <v>117</v>
      </c>
    </row>
    <row r="41" spans="1:6" ht="12.75">
      <c r="A41" s="54" t="s">
        <v>74</v>
      </c>
      <c r="B41" s="61">
        <v>1</v>
      </c>
      <c r="C41" s="61">
        <v>1</v>
      </c>
      <c r="D41" s="61">
        <v>1</v>
      </c>
      <c r="E41" s="61">
        <v>1</v>
      </c>
      <c r="F41" s="101">
        <f t="shared" si="2"/>
        <v>4</v>
      </c>
    </row>
    <row r="42" spans="1:6" ht="12.75">
      <c r="A42" s="54" t="s">
        <v>126</v>
      </c>
      <c r="B42" s="61">
        <v>60</v>
      </c>
      <c r="C42" s="61">
        <v>61</v>
      </c>
      <c r="D42" s="61">
        <v>56</v>
      </c>
      <c r="E42" s="61">
        <v>62</v>
      </c>
      <c r="F42" s="101">
        <f t="shared" si="2"/>
        <v>239</v>
      </c>
    </row>
    <row r="43" spans="1:6" ht="12.75">
      <c r="A43" s="54" t="s">
        <v>74</v>
      </c>
      <c r="B43" s="61">
        <v>2</v>
      </c>
      <c r="C43" s="61">
        <v>2</v>
      </c>
      <c r="D43" s="61">
        <v>2</v>
      </c>
      <c r="E43" s="61">
        <v>2</v>
      </c>
      <c r="F43" s="101">
        <f t="shared" si="2"/>
        <v>8</v>
      </c>
    </row>
    <row r="44" spans="1:6" ht="12.75">
      <c r="A44" s="423" t="s">
        <v>127</v>
      </c>
      <c r="B44" s="424">
        <f>SUM(B36,B38,B40,B42)</f>
        <v>208</v>
      </c>
      <c r="C44" s="424">
        <f>SUM(C36,C38,C40,C42)</f>
        <v>219</v>
      </c>
      <c r="D44" s="424">
        <f>SUM(D36,D38,D40,D42)</f>
        <v>208</v>
      </c>
      <c r="E44" s="424">
        <f>SUM(E36,E38,E40,E42)</f>
        <v>207</v>
      </c>
      <c r="F44" s="424">
        <f>SUM(F36,F38,F40,F42)</f>
        <v>842</v>
      </c>
    </row>
    <row r="45" spans="1:6" ht="12.75">
      <c r="A45" s="346" t="s">
        <v>122</v>
      </c>
      <c r="B45" s="425">
        <f>SUM(B37,B39,B41,B43)</f>
        <v>7</v>
      </c>
      <c r="C45" s="425">
        <f>SUM(C37,C39,C41,C43)</f>
        <v>7</v>
      </c>
      <c r="D45" s="425">
        <f>SUM(D37,D39,D41,D43)</f>
        <v>7</v>
      </c>
      <c r="E45" s="425">
        <f>SUM(E37,E39,E41,E43)</f>
        <v>7</v>
      </c>
      <c r="F45" s="425">
        <f>SUM(F37,F39,F41,F43)</f>
        <v>28</v>
      </c>
    </row>
    <row r="47" spans="1:6" ht="12.75">
      <c r="A47" s="102" t="s">
        <v>128</v>
      </c>
      <c r="B47" s="102">
        <f>SUM(B33,B44)</f>
        <v>864</v>
      </c>
      <c r="C47" s="102">
        <f>SUM(C33,C44)</f>
        <v>818</v>
      </c>
      <c r="D47" s="102">
        <f>SUM(D33,D44)</f>
        <v>872</v>
      </c>
      <c r="E47" s="102">
        <f>SUM(E33,E44)</f>
        <v>804</v>
      </c>
      <c r="F47" s="102">
        <f>SUM(B47:E47)</f>
        <v>3358</v>
      </c>
    </row>
    <row r="48" spans="1:6" ht="13.5" thickBot="1">
      <c r="A48" s="426" t="s">
        <v>129</v>
      </c>
      <c r="B48" s="426">
        <f>SUM(B34,B45)</f>
        <v>29</v>
      </c>
      <c r="C48" s="426">
        <f>SUM(C34,C45)</f>
        <v>27</v>
      </c>
      <c r="D48" s="426">
        <f>SUM(D34,D45)</f>
        <v>29</v>
      </c>
      <c r="E48" s="426">
        <f>SUM(E34,E45)</f>
        <v>60</v>
      </c>
      <c r="F48" s="426">
        <f>SUM(F34,F45)</f>
        <v>145</v>
      </c>
    </row>
    <row r="49" ht="12.75">
      <c r="A49" s="87" t="s">
        <v>107</v>
      </c>
    </row>
    <row r="50" ht="12.75">
      <c r="A50" s="156" t="s">
        <v>3</v>
      </c>
    </row>
    <row r="61" spans="1:16" ht="15.75">
      <c r="A61" s="278" t="s">
        <v>369</v>
      </c>
      <c r="B61" s="482" t="s">
        <v>370</v>
      </c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4"/>
      <c r="N61" s="485" t="s">
        <v>371</v>
      </c>
      <c r="O61" s="486"/>
      <c r="P61" s="487"/>
    </row>
    <row r="62" spans="1:16" ht="15">
      <c r="A62" s="279"/>
      <c r="B62" s="491">
        <v>1</v>
      </c>
      <c r="C62" s="492"/>
      <c r="D62" s="493"/>
      <c r="E62" s="491">
        <v>2</v>
      </c>
      <c r="F62" s="492"/>
      <c r="G62" s="493"/>
      <c r="H62" s="491">
        <v>3</v>
      </c>
      <c r="I62" s="492"/>
      <c r="J62" s="493"/>
      <c r="K62" s="491">
        <v>4</v>
      </c>
      <c r="L62" s="492"/>
      <c r="M62" s="492"/>
      <c r="N62" s="488"/>
      <c r="O62" s="489"/>
      <c r="P62" s="490"/>
    </row>
    <row r="63" spans="1:16" ht="15">
      <c r="A63" s="280" t="s">
        <v>372</v>
      </c>
      <c r="B63" s="306" t="s">
        <v>373</v>
      </c>
      <c r="C63" s="307" t="s">
        <v>374</v>
      </c>
      <c r="D63" s="308" t="s">
        <v>375</v>
      </c>
      <c r="E63" s="281" t="s">
        <v>373</v>
      </c>
      <c r="F63" s="282" t="s">
        <v>374</v>
      </c>
      <c r="G63" s="283" t="s">
        <v>375</v>
      </c>
      <c r="H63" s="281" t="s">
        <v>373</v>
      </c>
      <c r="I63" s="282" t="s">
        <v>374</v>
      </c>
      <c r="J63" s="283" t="s">
        <v>375</v>
      </c>
      <c r="K63" s="281" t="s">
        <v>373</v>
      </c>
      <c r="L63" s="282" t="s">
        <v>374</v>
      </c>
      <c r="M63" s="282" t="s">
        <v>375</v>
      </c>
      <c r="N63" s="284" t="s">
        <v>373</v>
      </c>
      <c r="O63" s="284" t="s">
        <v>374</v>
      </c>
      <c r="P63" s="284" t="s">
        <v>375</v>
      </c>
    </row>
    <row r="64" spans="1:16" ht="15">
      <c r="A64" s="285"/>
      <c r="B64" s="286"/>
      <c r="C64" s="287"/>
      <c r="D64" s="288"/>
      <c r="E64" s="287"/>
      <c r="F64" s="287"/>
      <c r="G64" s="287"/>
      <c r="H64" s="286"/>
      <c r="I64" s="287"/>
      <c r="J64" s="288"/>
      <c r="K64" s="287"/>
      <c r="L64" s="287"/>
      <c r="M64" s="289"/>
      <c r="N64" s="286"/>
      <c r="O64" s="287"/>
      <c r="P64" s="288"/>
    </row>
    <row r="65" spans="1:16" ht="15">
      <c r="A65" s="290" t="s">
        <v>376</v>
      </c>
      <c r="B65" s="291">
        <f>B66+B67+B68+B69+B70</f>
        <v>7</v>
      </c>
      <c r="C65" s="292">
        <f>C66+C67+C68+C69+C70</f>
        <v>208</v>
      </c>
      <c r="D65" s="292">
        <f>D66+D67+D68+D69+D70</f>
        <v>2</v>
      </c>
      <c r="E65" s="291">
        <f>E66+E67+E68+E69+E70</f>
        <v>7</v>
      </c>
      <c r="F65" s="292">
        <f>F66+F67+F68+F69+F70</f>
        <v>219</v>
      </c>
      <c r="G65" s="292">
        <f>G66+G67+G68+G69+G70</f>
        <v>-9</v>
      </c>
      <c r="H65" s="291">
        <f aca="true" t="shared" si="3" ref="H65:M65">H66+H67+H68+H69+H70</f>
        <v>7</v>
      </c>
      <c r="I65" s="292">
        <f t="shared" si="3"/>
        <v>208</v>
      </c>
      <c r="J65" s="292">
        <f t="shared" si="3"/>
        <v>2</v>
      </c>
      <c r="K65" s="291">
        <f t="shared" si="3"/>
        <v>7</v>
      </c>
      <c r="L65" s="292">
        <f t="shared" si="3"/>
        <v>207</v>
      </c>
      <c r="M65" s="292">
        <f t="shared" si="3"/>
        <v>3</v>
      </c>
      <c r="N65" s="291">
        <f>B65+E65+H65+K65</f>
        <v>28</v>
      </c>
      <c r="O65" s="292">
        <f>C65+F65+I65+L65</f>
        <v>842</v>
      </c>
      <c r="P65" s="293">
        <f>D65+G65+J65+M65</f>
        <v>-2</v>
      </c>
    </row>
    <row r="66" spans="1:16" ht="15">
      <c r="A66" s="294" t="s">
        <v>328</v>
      </c>
      <c r="B66" s="295">
        <v>2</v>
      </c>
      <c r="C66" s="296">
        <v>60</v>
      </c>
      <c r="D66" s="297">
        <v>0</v>
      </c>
      <c r="E66" s="296">
        <v>2</v>
      </c>
      <c r="F66" s="296">
        <v>65</v>
      </c>
      <c r="G66" s="296">
        <v>-5</v>
      </c>
      <c r="H66" s="295">
        <v>2</v>
      </c>
      <c r="I66" s="296">
        <v>61</v>
      </c>
      <c r="J66" s="297">
        <v>-1</v>
      </c>
      <c r="K66" s="296">
        <v>2</v>
      </c>
      <c r="L66" s="296">
        <v>60</v>
      </c>
      <c r="M66" s="297">
        <v>0</v>
      </c>
      <c r="N66" s="291">
        <f aca="true" t="shared" si="4" ref="N66:P77">B66+E66+H66+K66</f>
        <v>8</v>
      </c>
      <c r="O66" s="292">
        <f t="shared" si="4"/>
        <v>246</v>
      </c>
      <c r="P66" s="293">
        <f t="shared" si="4"/>
        <v>-6</v>
      </c>
    </row>
    <row r="67" spans="1:16" ht="15">
      <c r="A67" s="294" t="s">
        <v>329</v>
      </c>
      <c r="B67" s="286">
        <v>2</v>
      </c>
      <c r="C67" s="287">
        <v>60</v>
      </c>
      <c r="D67" s="288">
        <v>0</v>
      </c>
      <c r="E67" s="287">
        <v>2</v>
      </c>
      <c r="F67" s="287">
        <v>61</v>
      </c>
      <c r="G67" s="287">
        <v>-1</v>
      </c>
      <c r="H67" s="286">
        <v>2</v>
      </c>
      <c r="I67" s="287">
        <v>56</v>
      </c>
      <c r="J67" s="288">
        <v>4</v>
      </c>
      <c r="K67" s="287">
        <v>2</v>
      </c>
      <c r="L67" s="287">
        <v>62</v>
      </c>
      <c r="M67" s="288">
        <v>-2</v>
      </c>
      <c r="N67" s="291">
        <f t="shared" si="4"/>
        <v>8</v>
      </c>
      <c r="O67" s="292">
        <f t="shared" si="4"/>
        <v>239</v>
      </c>
      <c r="P67" s="293">
        <f t="shared" si="4"/>
        <v>1</v>
      </c>
    </row>
    <row r="68" spans="1:16" ht="15">
      <c r="A68" s="298" t="s">
        <v>330</v>
      </c>
      <c r="B68" s="286">
        <v>2</v>
      </c>
      <c r="C68" s="287">
        <v>60</v>
      </c>
      <c r="D68" s="288">
        <v>0</v>
      </c>
      <c r="E68" s="287">
        <v>2</v>
      </c>
      <c r="F68" s="287">
        <v>60</v>
      </c>
      <c r="G68" s="287">
        <v>0</v>
      </c>
      <c r="H68" s="286">
        <v>2</v>
      </c>
      <c r="I68" s="287">
        <v>61</v>
      </c>
      <c r="J68" s="288">
        <v>-1</v>
      </c>
      <c r="K68" s="287">
        <v>2</v>
      </c>
      <c r="L68" s="287">
        <v>59</v>
      </c>
      <c r="M68" s="288">
        <v>1</v>
      </c>
      <c r="N68" s="291">
        <f t="shared" si="4"/>
        <v>8</v>
      </c>
      <c r="O68" s="292">
        <f t="shared" si="4"/>
        <v>240</v>
      </c>
      <c r="P68" s="293">
        <f t="shared" si="4"/>
        <v>0</v>
      </c>
    </row>
    <row r="69" spans="1:16" ht="15">
      <c r="A69" s="294" t="s">
        <v>331</v>
      </c>
      <c r="B69" s="295"/>
      <c r="C69" s="296"/>
      <c r="D69" s="297"/>
      <c r="E69" s="296"/>
      <c r="F69" s="296"/>
      <c r="G69" s="296"/>
      <c r="H69" s="295"/>
      <c r="I69" s="296"/>
      <c r="J69" s="297"/>
      <c r="K69" s="296"/>
      <c r="L69" s="296"/>
      <c r="M69" s="297"/>
      <c r="N69" s="291">
        <f t="shared" si="4"/>
        <v>0</v>
      </c>
      <c r="O69" s="292">
        <f t="shared" si="4"/>
        <v>0</v>
      </c>
      <c r="P69" s="293">
        <f t="shared" si="4"/>
        <v>0</v>
      </c>
    </row>
    <row r="70" spans="1:16" ht="15">
      <c r="A70" s="294" t="s">
        <v>332</v>
      </c>
      <c r="B70" s="286">
        <v>1</v>
      </c>
      <c r="C70" s="287">
        <v>28</v>
      </c>
      <c r="D70" s="288">
        <v>2</v>
      </c>
      <c r="E70" s="287">
        <v>1</v>
      </c>
      <c r="F70" s="287">
        <v>33</v>
      </c>
      <c r="G70" s="287">
        <v>-3</v>
      </c>
      <c r="H70" s="286">
        <v>1</v>
      </c>
      <c r="I70" s="287">
        <v>30</v>
      </c>
      <c r="J70" s="288">
        <v>0</v>
      </c>
      <c r="K70" s="287">
        <v>1</v>
      </c>
      <c r="L70" s="287">
        <v>26</v>
      </c>
      <c r="M70" s="288">
        <v>4</v>
      </c>
      <c r="N70" s="291">
        <f t="shared" si="4"/>
        <v>4</v>
      </c>
      <c r="O70" s="292">
        <f t="shared" si="4"/>
        <v>117</v>
      </c>
      <c r="P70" s="293">
        <f t="shared" si="4"/>
        <v>3</v>
      </c>
    </row>
    <row r="71" spans="1:16" ht="15">
      <c r="A71" s="290" t="s">
        <v>132</v>
      </c>
      <c r="B71" s="291">
        <f>B72+B73+B74+B75+B76+B77</f>
        <v>22</v>
      </c>
      <c r="C71" s="292">
        <f aca="true" t="shared" si="5" ref="C71:M71">C72+C73+C74+C75+C76+C77</f>
        <v>656</v>
      </c>
      <c r="D71" s="292">
        <f t="shared" si="5"/>
        <v>3</v>
      </c>
      <c r="E71" s="291">
        <f t="shared" si="5"/>
        <v>20</v>
      </c>
      <c r="F71" s="292">
        <f t="shared" si="5"/>
        <v>599</v>
      </c>
      <c r="G71" s="292">
        <f t="shared" si="5"/>
        <v>0</v>
      </c>
      <c r="H71" s="291">
        <f t="shared" si="5"/>
        <v>22</v>
      </c>
      <c r="I71" s="292">
        <f t="shared" si="5"/>
        <v>664</v>
      </c>
      <c r="J71" s="292">
        <f t="shared" si="5"/>
        <v>-18</v>
      </c>
      <c r="K71" s="291">
        <f t="shared" si="5"/>
        <v>20</v>
      </c>
      <c r="L71" s="292">
        <f t="shared" si="5"/>
        <v>597</v>
      </c>
      <c r="M71" s="292">
        <f t="shared" si="5"/>
        <v>3</v>
      </c>
      <c r="N71" s="291">
        <f>B71+E71+H71+K71</f>
        <v>84</v>
      </c>
      <c r="O71" s="292">
        <f t="shared" si="4"/>
        <v>2516</v>
      </c>
      <c r="P71" s="293">
        <f t="shared" si="4"/>
        <v>-12</v>
      </c>
    </row>
    <row r="72" spans="1:16" ht="15">
      <c r="A72" s="294" t="s">
        <v>337</v>
      </c>
      <c r="B72" s="295">
        <v>3</v>
      </c>
      <c r="C72" s="296">
        <v>100</v>
      </c>
      <c r="D72" s="297">
        <v>-9</v>
      </c>
      <c r="E72" s="296">
        <v>3</v>
      </c>
      <c r="F72" s="296">
        <v>95</v>
      </c>
      <c r="G72" s="296">
        <v>-5</v>
      </c>
      <c r="H72" s="295">
        <v>3</v>
      </c>
      <c r="I72" s="296">
        <v>96</v>
      </c>
      <c r="J72" s="297">
        <v>-6</v>
      </c>
      <c r="K72" s="296">
        <v>3</v>
      </c>
      <c r="L72" s="296">
        <v>90</v>
      </c>
      <c r="M72" s="297">
        <v>0</v>
      </c>
      <c r="N72" s="291">
        <f t="shared" si="4"/>
        <v>12</v>
      </c>
      <c r="O72" s="292">
        <f t="shared" si="4"/>
        <v>381</v>
      </c>
      <c r="P72" s="293">
        <f t="shared" si="4"/>
        <v>-20</v>
      </c>
    </row>
    <row r="73" spans="1:16" ht="15">
      <c r="A73" s="294" t="s">
        <v>377</v>
      </c>
      <c r="B73" s="295">
        <v>4</v>
      </c>
      <c r="C73" s="296">
        <v>113</v>
      </c>
      <c r="D73" s="297">
        <v>7</v>
      </c>
      <c r="E73" s="296">
        <v>3</v>
      </c>
      <c r="F73" s="296">
        <v>83</v>
      </c>
      <c r="G73" s="296">
        <v>6</v>
      </c>
      <c r="H73" s="295">
        <v>4</v>
      </c>
      <c r="I73" s="296">
        <v>124</v>
      </c>
      <c r="J73" s="297">
        <v>-5</v>
      </c>
      <c r="K73" s="296">
        <v>3</v>
      </c>
      <c r="L73" s="296">
        <v>90</v>
      </c>
      <c r="M73" s="297">
        <v>0</v>
      </c>
      <c r="N73" s="291">
        <f t="shared" si="4"/>
        <v>14</v>
      </c>
      <c r="O73" s="292">
        <f t="shared" si="4"/>
        <v>410</v>
      </c>
      <c r="P73" s="293">
        <f t="shared" si="4"/>
        <v>8</v>
      </c>
    </row>
    <row r="74" spans="1:16" ht="15">
      <c r="A74" s="298" t="s">
        <v>378</v>
      </c>
      <c r="B74" s="286">
        <v>4</v>
      </c>
      <c r="C74" s="287">
        <v>114</v>
      </c>
      <c r="D74" s="288">
        <v>5</v>
      </c>
      <c r="E74" s="287">
        <v>3</v>
      </c>
      <c r="F74" s="287">
        <v>90</v>
      </c>
      <c r="G74" s="287">
        <v>0</v>
      </c>
      <c r="H74" s="286">
        <v>4</v>
      </c>
      <c r="I74" s="287">
        <v>110</v>
      </c>
      <c r="J74" s="288">
        <v>-2</v>
      </c>
      <c r="K74" s="287">
        <v>3</v>
      </c>
      <c r="L74" s="287">
        <v>92</v>
      </c>
      <c r="M74" s="288">
        <v>-2</v>
      </c>
      <c r="N74" s="291">
        <f t="shared" si="4"/>
        <v>14</v>
      </c>
      <c r="O74" s="292">
        <f t="shared" si="4"/>
        <v>406</v>
      </c>
      <c r="P74" s="293">
        <f t="shared" si="4"/>
        <v>1</v>
      </c>
    </row>
    <row r="75" spans="1:16" ht="15">
      <c r="A75" s="294" t="s">
        <v>338</v>
      </c>
      <c r="B75" s="295">
        <v>4</v>
      </c>
      <c r="C75" s="296">
        <v>119</v>
      </c>
      <c r="D75" s="297">
        <v>1</v>
      </c>
      <c r="E75" s="296">
        <v>4</v>
      </c>
      <c r="F75" s="296">
        <v>119</v>
      </c>
      <c r="G75" s="296">
        <v>1</v>
      </c>
      <c r="H75" s="295">
        <v>4</v>
      </c>
      <c r="I75" s="296">
        <v>121</v>
      </c>
      <c r="J75" s="297">
        <v>-1</v>
      </c>
      <c r="K75" s="296">
        <v>5</v>
      </c>
      <c r="L75" s="296">
        <v>151</v>
      </c>
      <c r="M75" s="297">
        <v>-1</v>
      </c>
      <c r="N75" s="291">
        <f t="shared" si="4"/>
        <v>17</v>
      </c>
      <c r="O75" s="292">
        <f t="shared" si="4"/>
        <v>510</v>
      </c>
      <c r="P75" s="293">
        <f t="shared" si="4"/>
        <v>0</v>
      </c>
    </row>
    <row r="76" spans="1:16" ht="15">
      <c r="A76" s="294" t="s">
        <v>339</v>
      </c>
      <c r="B76" s="295">
        <v>4</v>
      </c>
      <c r="C76" s="296">
        <v>120</v>
      </c>
      <c r="D76" s="297">
        <v>0</v>
      </c>
      <c r="E76" s="296">
        <v>4</v>
      </c>
      <c r="F76" s="296">
        <v>119</v>
      </c>
      <c r="G76" s="296">
        <v>1</v>
      </c>
      <c r="H76" s="295">
        <v>4</v>
      </c>
      <c r="I76" s="296">
        <v>123</v>
      </c>
      <c r="J76" s="297">
        <v>-3</v>
      </c>
      <c r="K76" s="296">
        <v>6</v>
      </c>
      <c r="L76" s="296">
        <v>174</v>
      </c>
      <c r="M76" s="297">
        <v>6</v>
      </c>
      <c r="N76" s="291">
        <f t="shared" si="4"/>
        <v>18</v>
      </c>
      <c r="O76" s="292">
        <f t="shared" si="4"/>
        <v>536</v>
      </c>
      <c r="P76" s="293">
        <f t="shared" si="4"/>
        <v>4</v>
      </c>
    </row>
    <row r="77" spans="1:16" ht="15.75" thickBot="1">
      <c r="A77" s="294" t="s">
        <v>379</v>
      </c>
      <c r="B77" s="295">
        <v>3</v>
      </c>
      <c r="C77" s="296">
        <v>90</v>
      </c>
      <c r="D77" s="297">
        <v>-1</v>
      </c>
      <c r="E77" s="296">
        <v>3</v>
      </c>
      <c r="F77" s="296">
        <v>93</v>
      </c>
      <c r="G77" s="296">
        <v>-3</v>
      </c>
      <c r="H77" s="295">
        <v>3</v>
      </c>
      <c r="I77" s="296">
        <v>90</v>
      </c>
      <c r="J77" s="297">
        <v>-1</v>
      </c>
      <c r="K77" s="296"/>
      <c r="L77" s="296"/>
      <c r="M77" s="297"/>
      <c r="N77" s="291">
        <f t="shared" si="4"/>
        <v>9</v>
      </c>
      <c r="O77" s="292">
        <f t="shared" si="4"/>
        <v>273</v>
      </c>
      <c r="P77" s="293">
        <f t="shared" si="4"/>
        <v>-5</v>
      </c>
    </row>
    <row r="78" spans="1:16" ht="16.5" thickBot="1">
      <c r="A78" s="299" t="s">
        <v>380</v>
      </c>
      <c r="B78" s="300">
        <f>B65+B71</f>
        <v>29</v>
      </c>
      <c r="C78" s="301">
        <f>C65+C71</f>
        <v>864</v>
      </c>
      <c r="D78" s="302">
        <f aca="true" t="shared" si="6" ref="D78:M78">D65+D71</f>
        <v>5</v>
      </c>
      <c r="E78" s="302">
        <f t="shared" si="6"/>
        <v>27</v>
      </c>
      <c r="F78" s="301">
        <f t="shared" si="6"/>
        <v>818</v>
      </c>
      <c r="G78" s="302">
        <f t="shared" si="6"/>
        <v>-9</v>
      </c>
      <c r="H78" s="302">
        <f t="shared" si="6"/>
        <v>29</v>
      </c>
      <c r="I78" s="301">
        <f t="shared" si="6"/>
        <v>872</v>
      </c>
      <c r="J78" s="302">
        <f t="shared" si="6"/>
        <v>-16</v>
      </c>
      <c r="K78" s="302">
        <f t="shared" si="6"/>
        <v>27</v>
      </c>
      <c r="L78" s="301">
        <f t="shared" si="6"/>
        <v>804</v>
      </c>
      <c r="M78" s="302">
        <f t="shared" si="6"/>
        <v>6</v>
      </c>
      <c r="N78" s="303">
        <f>N65+N71</f>
        <v>112</v>
      </c>
      <c r="O78" s="304">
        <f>O65+O71</f>
        <v>3358</v>
      </c>
      <c r="P78" s="305">
        <f>P65+P71</f>
        <v>-14</v>
      </c>
    </row>
  </sheetData>
  <sheetProtection/>
  <mergeCells count="7">
    <mergeCell ref="G37:H37"/>
    <mergeCell ref="B61:M61"/>
    <mergeCell ref="N61:P62"/>
    <mergeCell ref="B62:D62"/>
    <mergeCell ref="E62:G62"/>
    <mergeCell ref="H62:J62"/>
    <mergeCell ref="K62:M62"/>
  </mergeCells>
  <hyperlinks>
    <hyperlink ref="A50" location="I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"/>
  <sheetViews>
    <sheetView showGridLines="0" view="pageLayout" workbookViewId="0" topLeftCell="A4">
      <selection activeCell="D37" sqref="D37"/>
    </sheetView>
  </sheetViews>
  <sheetFormatPr defaultColWidth="11.421875" defaultRowHeight="15"/>
  <cols>
    <col min="1" max="1" width="24.00390625" style="12" customWidth="1"/>
    <col min="2" max="5" width="11.421875" style="12" customWidth="1"/>
    <col min="6" max="6" width="3.28125" style="12" customWidth="1"/>
    <col min="7" max="7" width="18.140625" style="12" customWidth="1"/>
    <col min="8" max="16384" width="11.421875" style="12" customWidth="1"/>
  </cols>
  <sheetData>
    <row r="1" spans="1:6" s="111" customFormat="1" ht="15">
      <c r="A1" s="148" t="s">
        <v>386</v>
      </c>
      <c r="F1" s="231"/>
    </row>
    <row r="2" spans="1:6" ht="12.75">
      <c r="A2" s="37"/>
      <c r="F2" s="5"/>
    </row>
    <row r="3" spans="1:6" s="33" customFormat="1" ht="12.75">
      <c r="A3" s="232"/>
      <c r="F3" s="228"/>
    </row>
    <row r="4" spans="1:6" s="33" customFormat="1" ht="15">
      <c r="A4" s="141" t="s">
        <v>116</v>
      </c>
      <c r="B4" s="133" t="s">
        <v>130</v>
      </c>
      <c r="C4" s="133" t="s">
        <v>131</v>
      </c>
      <c r="D4" s="48"/>
      <c r="F4" s="228"/>
    </row>
    <row r="5" spans="1:6" s="33" customFormat="1" ht="12.75">
      <c r="A5" s="132" t="s">
        <v>133</v>
      </c>
      <c r="B5" s="133">
        <v>333</v>
      </c>
      <c r="C5" s="133">
        <v>253</v>
      </c>
      <c r="D5" s="48"/>
      <c r="F5" s="228"/>
    </row>
    <row r="6" spans="1:6" s="33" customFormat="1" ht="12.75">
      <c r="A6" s="134" t="s">
        <v>135</v>
      </c>
      <c r="B6" s="142">
        <v>56</v>
      </c>
      <c r="C6" s="142">
        <v>28</v>
      </c>
      <c r="D6" s="48"/>
      <c r="F6" s="228"/>
    </row>
    <row r="7" spans="1:6" s="33" customFormat="1" ht="12.75">
      <c r="A7" s="430"/>
      <c r="B7" s="48"/>
      <c r="C7" s="48"/>
      <c r="D7" s="48"/>
      <c r="F7" s="228"/>
    </row>
    <row r="8" spans="1:6" s="33" customFormat="1" ht="12.75">
      <c r="A8" s="430"/>
      <c r="B8" s="48"/>
      <c r="C8" s="48"/>
      <c r="D8" s="48"/>
      <c r="F8" s="228"/>
    </row>
    <row r="9" spans="1:6" ht="12.75">
      <c r="A9" s="232"/>
      <c r="B9" s="33"/>
      <c r="C9" s="33"/>
      <c r="F9" s="5"/>
    </row>
    <row r="10" spans="1:6" ht="12.75">
      <c r="A10" s="232"/>
      <c r="B10" s="33"/>
      <c r="C10" s="33"/>
      <c r="F10" s="5"/>
    </row>
    <row r="11" spans="1:6" ht="12.75">
      <c r="A11" s="37"/>
      <c r="F11" s="5"/>
    </row>
    <row r="12" spans="1:6" ht="12.75">
      <c r="A12" s="37"/>
      <c r="F12" s="5"/>
    </row>
    <row r="13" spans="1:6" ht="12.75">
      <c r="A13" s="37"/>
      <c r="F13" s="5"/>
    </row>
    <row r="14" spans="1:6" ht="12.75">
      <c r="A14" s="37"/>
      <c r="F14" s="5"/>
    </row>
    <row r="15" spans="1:6" ht="12.75">
      <c r="A15" s="37"/>
      <c r="F15" s="5"/>
    </row>
    <row r="16" spans="1:6" ht="12.75">
      <c r="A16" s="37"/>
      <c r="F16" s="5"/>
    </row>
    <row r="17" spans="1:6" ht="12.75">
      <c r="A17" s="37"/>
      <c r="F17" s="5"/>
    </row>
    <row r="18" ht="12.75"/>
    <row r="19" ht="12.75"/>
    <row r="20" spans="1:4" ht="12.75" customHeight="1" thickBot="1">
      <c r="A20" s="417" t="s">
        <v>116</v>
      </c>
      <c r="B20" s="418" t="s">
        <v>130</v>
      </c>
      <c r="C20" s="418" t="s">
        <v>131</v>
      </c>
      <c r="D20" s="418" t="s">
        <v>9</v>
      </c>
    </row>
    <row r="21" spans="1:4" ht="12.75" customHeight="1">
      <c r="A21" s="95" t="s">
        <v>132</v>
      </c>
      <c r="B21" s="96"/>
      <c r="C21" s="96"/>
      <c r="D21" s="96"/>
    </row>
    <row r="22" spans="1:4" ht="12.75">
      <c r="A22" s="97" t="s">
        <v>336</v>
      </c>
      <c r="B22" s="98">
        <v>66</v>
      </c>
      <c r="C22" s="98">
        <v>54</v>
      </c>
      <c r="D22" s="98">
        <f aca="true" t="shared" si="0" ref="D22:D29">SUM(B22:C22)</f>
        <v>120</v>
      </c>
    </row>
    <row r="23" spans="1:4" ht="12.75">
      <c r="A23" s="97" t="s">
        <v>74</v>
      </c>
      <c r="B23" s="98">
        <v>2</v>
      </c>
      <c r="C23" s="98">
        <v>2</v>
      </c>
      <c r="D23" s="98">
        <f t="shared" si="0"/>
        <v>4</v>
      </c>
    </row>
    <row r="24" spans="1:4" ht="12.75">
      <c r="A24" s="97" t="s">
        <v>337</v>
      </c>
      <c r="B24" s="98">
        <v>67</v>
      </c>
      <c r="C24" s="98">
        <v>53</v>
      </c>
      <c r="D24" s="98">
        <f t="shared" si="0"/>
        <v>120</v>
      </c>
    </row>
    <row r="25" spans="1:4" ht="12.75">
      <c r="A25" s="97" t="s">
        <v>74</v>
      </c>
      <c r="B25" s="98">
        <v>2</v>
      </c>
      <c r="C25" s="98">
        <v>2</v>
      </c>
      <c r="D25" s="98">
        <f t="shared" si="0"/>
        <v>4</v>
      </c>
    </row>
    <row r="26" spans="1:4" ht="12.75">
      <c r="A26" s="97" t="s">
        <v>338</v>
      </c>
      <c r="B26" s="98">
        <v>72</v>
      </c>
      <c r="C26" s="98">
        <v>67</v>
      </c>
      <c r="D26" s="98">
        <f t="shared" si="0"/>
        <v>139</v>
      </c>
    </row>
    <row r="27" spans="1:4" ht="12.75">
      <c r="A27" s="97" t="s">
        <v>74</v>
      </c>
      <c r="B27" s="98">
        <v>2</v>
      </c>
      <c r="C27" s="98">
        <v>2</v>
      </c>
      <c r="D27" s="98">
        <f t="shared" si="0"/>
        <v>4</v>
      </c>
    </row>
    <row r="28" spans="1:4" ht="12.75">
      <c r="A28" s="97" t="s">
        <v>339</v>
      </c>
      <c r="B28" s="98">
        <v>92</v>
      </c>
      <c r="C28" s="99">
        <v>46</v>
      </c>
      <c r="D28" s="98">
        <f t="shared" si="0"/>
        <v>138</v>
      </c>
    </row>
    <row r="29" spans="1:4" ht="12.75">
      <c r="A29" s="97" t="s">
        <v>74</v>
      </c>
      <c r="B29" s="98">
        <v>2</v>
      </c>
      <c r="C29" s="98">
        <v>2</v>
      </c>
      <c r="D29" s="98">
        <f t="shared" si="0"/>
        <v>4</v>
      </c>
    </row>
    <row r="30" spans="1:4" ht="12.75">
      <c r="A30" s="97" t="s">
        <v>335</v>
      </c>
      <c r="B30" s="98">
        <v>36</v>
      </c>
      <c r="C30" s="98">
        <v>33</v>
      </c>
      <c r="D30" s="98">
        <f>SUM(B30:C30)</f>
        <v>69</v>
      </c>
    </row>
    <row r="31" spans="1:4" ht="12.75">
      <c r="A31" s="97" t="s">
        <v>74</v>
      </c>
      <c r="B31" s="98">
        <v>2</v>
      </c>
      <c r="C31" s="98">
        <v>1</v>
      </c>
      <c r="D31" s="98">
        <f>SUM(B31:C31)</f>
        <v>3</v>
      </c>
    </row>
    <row r="32" spans="1:4" ht="12.75">
      <c r="A32" s="419" t="s">
        <v>133</v>
      </c>
      <c r="B32" s="420">
        <f aca="true" t="shared" si="1" ref="B32:D33">SUM(B22,B24,B26,B28,B30)</f>
        <v>333</v>
      </c>
      <c r="C32" s="420">
        <f t="shared" si="1"/>
        <v>253</v>
      </c>
      <c r="D32" s="420">
        <f t="shared" si="1"/>
        <v>586</v>
      </c>
    </row>
    <row r="33" spans="1:4" ht="12.75">
      <c r="A33" s="421" t="s">
        <v>74</v>
      </c>
      <c r="B33" s="422">
        <f t="shared" si="1"/>
        <v>10</v>
      </c>
      <c r="C33" s="422">
        <f t="shared" si="1"/>
        <v>9</v>
      </c>
      <c r="D33" s="422">
        <f t="shared" si="1"/>
        <v>19</v>
      </c>
    </row>
    <row r="34" spans="1:4" ht="15">
      <c r="A34" s="95" t="s">
        <v>134</v>
      </c>
      <c r="B34" s="62"/>
      <c r="C34" s="62"/>
      <c r="D34" s="62"/>
    </row>
    <row r="35" spans="1:4" ht="12.75">
      <c r="A35" s="54" t="s">
        <v>123</v>
      </c>
      <c r="B35" s="62">
        <v>56</v>
      </c>
      <c r="C35" s="62">
        <v>28</v>
      </c>
      <c r="D35" s="62">
        <f>SUM(B35:C35)</f>
        <v>84</v>
      </c>
    </row>
    <row r="36" spans="1:4" ht="12.75">
      <c r="A36" s="54" t="s">
        <v>74</v>
      </c>
      <c r="B36" s="62">
        <v>2</v>
      </c>
      <c r="C36" s="62">
        <v>1</v>
      </c>
      <c r="D36" s="62">
        <f>SUM(B36:C36)</f>
        <v>3</v>
      </c>
    </row>
    <row r="37" spans="1:4" ht="12.75">
      <c r="A37" s="54" t="s">
        <v>124</v>
      </c>
      <c r="B37" s="62"/>
      <c r="C37" s="62"/>
      <c r="D37" s="62">
        <v>95</v>
      </c>
    </row>
    <row r="38" spans="1:4" ht="12.75">
      <c r="A38" s="54" t="s">
        <v>74</v>
      </c>
      <c r="B38" s="62"/>
      <c r="C38" s="62"/>
      <c r="D38" s="62">
        <f>SUM(B38:C38)</f>
        <v>0</v>
      </c>
    </row>
    <row r="39" spans="1:4" ht="12.75">
      <c r="A39" s="423" t="s">
        <v>135</v>
      </c>
      <c r="B39" s="424">
        <f aca="true" t="shared" si="2" ref="B39:D40">SUM(B35,B37)</f>
        <v>56</v>
      </c>
      <c r="C39" s="424">
        <f t="shared" si="2"/>
        <v>28</v>
      </c>
      <c r="D39" s="424">
        <f t="shared" si="2"/>
        <v>179</v>
      </c>
    </row>
    <row r="40" spans="1:4" ht="12.75">
      <c r="A40" s="346" t="s">
        <v>74</v>
      </c>
      <c r="B40" s="425">
        <f t="shared" si="2"/>
        <v>2</v>
      </c>
      <c r="C40" s="425">
        <f t="shared" si="2"/>
        <v>1</v>
      </c>
      <c r="D40" s="425">
        <f t="shared" si="2"/>
        <v>3</v>
      </c>
    </row>
    <row r="41" spans="1:4" ht="12.75">
      <c r="A41" s="423" t="s">
        <v>128</v>
      </c>
      <c r="B41" s="423">
        <f>SUM(B22,B24,B26,B28,B30,B35,B37)</f>
        <v>389</v>
      </c>
      <c r="C41" s="423">
        <f>SUM(C22,C24,C26,C28,C30,C35,C37)</f>
        <v>281</v>
      </c>
      <c r="D41" s="423">
        <f>SUM(D22,D24,D26,D28,D30,D35,D37)</f>
        <v>765</v>
      </c>
    </row>
    <row r="42" spans="1:4" ht="13.5" thickBot="1">
      <c r="A42" s="426" t="s">
        <v>76</v>
      </c>
      <c r="B42" s="426">
        <f>SUM(B33,B40)</f>
        <v>12</v>
      </c>
      <c r="C42" s="426">
        <f>SUM(C33,C40)</f>
        <v>10</v>
      </c>
      <c r="D42" s="426">
        <f>SUM(D33,D40)</f>
        <v>22</v>
      </c>
    </row>
    <row r="43" ht="12.75">
      <c r="A43" s="87" t="s">
        <v>107</v>
      </c>
    </row>
    <row r="44" ht="12.75">
      <c r="A44" s="156" t="s">
        <v>3</v>
      </c>
    </row>
  </sheetData>
  <sheetProtection/>
  <hyperlinks>
    <hyperlink ref="A44" location="Index!A1" display="Índex"/>
  </hyperlinks>
  <printOptions/>
  <pageMargins left="0.7" right="0.7" top="0.75" bottom="0.75" header="0.3" footer="0.3"/>
  <pageSetup horizontalDpi="600" verticalDpi="600" orientation="portrait" paperSize="9" r:id="rId5"/>
  <headerFooter>
    <oddFooter>&amp;L&amp;G</oddFooter>
  </headerFooter>
  <drawing r:id="rId3"/>
  <legacyDrawing r:id="rId2"/>
  <legacyDrawingHF r:id="rId4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showGridLines="0" tabSelected="1" view="pageLayout" workbookViewId="0" topLeftCell="A16">
      <selection activeCell="K1" sqref="K1"/>
    </sheetView>
  </sheetViews>
  <sheetFormatPr defaultColWidth="11.421875" defaultRowHeight="15"/>
  <cols>
    <col min="1" max="1" width="19.00390625" style="12" customWidth="1"/>
    <col min="2" max="2" width="11.421875" style="12" customWidth="1"/>
    <col min="3" max="3" width="21.00390625" style="12" customWidth="1"/>
    <col min="4" max="4" width="9.140625" style="61" customWidth="1"/>
    <col min="5" max="5" width="4.00390625" style="61" bestFit="1" customWidth="1"/>
    <col min="6" max="6" width="4.8515625" style="61" customWidth="1"/>
    <col min="7" max="7" width="4.28125" style="61" customWidth="1"/>
    <col min="8" max="8" width="5.57421875" style="61" bestFit="1" customWidth="1"/>
    <col min="9" max="254" width="11.421875" style="12" customWidth="1"/>
    <col min="255" max="255" width="19.00390625" style="12" customWidth="1"/>
    <col min="256" max="16384" width="11.421875" style="12" customWidth="1"/>
  </cols>
  <sheetData>
    <row r="1" ht="15">
      <c r="A1" s="149" t="s">
        <v>359</v>
      </c>
    </row>
    <row r="2" ht="12.75">
      <c r="A2" s="37"/>
    </row>
    <row r="3" spans="1:6" ht="12.75">
      <c r="A3" s="232"/>
      <c r="B3" s="33"/>
      <c r="C3" s="33"/>
      <c r="D3" s="265"/>
      <c r="E3" s="265"/>
      <c r="F3" s="265"/>
    </row>
    <row r="4" spans="1:6" ht="12.75">
      <c r="A4" s="232"/>
      <c r="B4" s="33"/>
      <c r="C4" s="33"/>
      <c r="D4" s="265"/>
      <c r="E4" s="265"/>
      <c r="F4" s="265"/>
    </row>
    <row r="5" spans="1:9" s="91" customFormat="1" ht="12.75">
      <c r="A5" s="132" t="s">
        <v>136</v>
      </c>
      <c r="B5" s="133" t="s">
        <v>246</v>
      </c>
      <c r="C5" s="133" t="s">
        <v>247</v>
      </c>
      <c r="D5" s="133" t="s">
        <v>249</v>
      </c>
      <c r="E5" s="133" t="s">
        <v>248</v>
      </c>
      <c r="F5" s="264"/>
      <c r="G5" s="234"/>
      <c r="H5" s="233"/>
      <c r="I5" s="234"/>
    </row>
    <row r="6" spans="1:9" s="91" customFormat="1" ht="12.75">
      <c r="A6" s="132" t="s">
        <v>133</v>
      </c>
      <c r="B6" s="91">
        <f>D36</f>
        <v>245</v>
      </c>
      <c r="C6" s="91">
        <f>E36</f>
        <v>82</v>
      </c>
      <c r="D6" s="142">
        <f>F36</f>
        <v>221</v>
      </c>
      <c r="E6" s="142">
        <f>G36</f>
        <v>256</v>
      </c>
      <c r="F6" s="264"/>
      <c r="G6" s="233"/>
      <c r="H6" s="233"/>
      <c r="I6" s="234"/>
    </row>
    <row r="7" spans="1:9" s="91" customFormat="1" ht="12.75">
      <c r="A7" s="134" t="s">
        <v>145</v>
      </c>
      <c r="B7" s="135">
        <f>D43</f>
        <v>115</v>
      </c>
      <c r="C7" s="135">
        <f>E43</f>
        <v>57</v>
      </c>
      <c r="D7" s="135">
        <f>F43</f>
        <v>0</v>
      </c>
      <c r="E7" s="135">
        <f>G43</f>
        <v>0</v>
      </c>
      <c r="F7" s="264"/>
      <c r="G7" s="233"/>
      <c r="H7" s="233"/>
      <c r="I7" s="234"/>
    </row>
    <row r="8" spans="1:9" s="91" customFormat="1" ht="12.75">
      <c r="A8" s="134"/>
      <c r="D8" s="142"/>
      <c r="E8" s="142"/>
      <c r="F8" s="264"/>
      <c r="G8" s="233"/>
      <c r="H8" s="233"/>
      <c r="I8" s="234"/>
    </row>
    <row r="9" spans="1:9" ht="12.75">
      <c r="A9" s="232"/>
      <c r="B9" s="33"/>
      <c r="C9" s="33"/>
      <c r="D9" s="265"/>
      <c r="E9" s="265"/>
      <c r="F9" s="265"/>
      <c r="G9" s="143"/>
      <c r="H9" s="143"/>
      <c r="I9" s="56"/>
    </row>
    <row r="10" spans="1:9" ht="12.75">
      <c r="A10" s="232"/>
      <c r="B10" s="33"/>
      <c r="C10" s="33"/>
      <c r="D10" s="265"/>
      <c r="E10" s="265"/>
      <c r="F10" s="265"/>
      <c r="G10" s="143"/>
      <c r="H10" s="143"/>
      <c r="I10" s="56"/>
    </row>
    <row r="11" spans="1:9" ht="12.75">
      <c r="A11" s="232"/>
      <c r="B11" s="33"/>
      <c r="C11" s="33"/>
      <c r="D11" s="265"/>
      <c r="E11" s="265"/>
      <c r="F11" s="265"/>
      <c r="G11" s="143"/>
      <c r="H11" s="143"/>
      <c r="I11" s="56"/>
    </row>
    <row r="12" spans="1:6" ht="12.75">
      <c r="A12" s="232"/>
      <c r="B12" s="33"/>
      <c r="C12" s="33"/>
      <c r="D12" s="265"/>
      <c r="E12" s="265"/>
      <c r="F12" s="265"/>
    </row>
    <row r="13" spans="1:6" ht="12.75">
      <c r="A13" s="232"/>
      <c r="B13" s="33"/>
      <c r="C13" s="33"/>
      <c r="D13" s="265"/>
      <c r="E13" s="265"/>
      <c r="F13" s="265"/>
    </row>
    <row r="14" spans="1:6" ht="12.75">
      <c r="A14" s="232"/>
      <c r="B14" s="33"/>
      <c r="C14" s="33"/>
      <c r="D14" s="265"/>
      <c r="E14" s="265"/>
      <c r="F14" s="265"/>
    </row>
    <row r="15" spans="1:6" ht="12.75">
      <c r="A15" s="232"/>
      <c r="B15" s="33"/>
      <c r="C15" s="33"/>
      <c r="D15" s="265"/>
      <c r="E15" s="265"/>
      <c r="F15" s="265"/>
    </row>
    <row r="16" spans="1:6" ht="12.75">
      <c r="A16" s="232"/>
      <c r="B16" s="33"/>
      <c r="C16" s="33"/>
      <c r="D16" s="265"/>
      <c r="E16" s="265"/>
      <c r="F16" s="265"/>
    </row>
    <row r="17" spans="1:6" ht="12.75">
      <c r="A17" s="232"/>
      <c r="B17" s="33"/>
      <c r="C17" s="33"/>
      <c r="D17" s="265"/>
      <c r="E17" s="265"/>
      <c r="F17" s="265"/>
    </row>
    <row r="18" spans="1:6" ht="12.75">
      <c r="A18" s="232"/>
      <c r="B18" s="33"/>
      <c r="C18" s="33"/>
      <c r="D18" s="265"/>
      <c r="E18" s="265"/>
      <c r="F18" s="265"/>
    </row>
    <row r="19" spans="1:6" ht="12.75">
      <c r="A19" s="232"/>
      <c r="B19" s="33"/>
      <c r="C19" s="33"/>
      <c r="D19" s="265"/>
      <c r="E19" s="265"/>
      <c r="F19" s="265"/>
    </row>
    <row r="22" spans="1:8" ht="12.75">
      <c r="A22" s="494" t="s">
        <v>116</v>
      </c>
      <c r="B22" s="431"/>
      <c r="C22" s="432"/>
      <c r="D22" s="496" t="s">
        <v>77</v>
      </c>
      <c r="E22" s="496"/>
      <c r="F22" s="496" t="s">
        <v>78</v>
      </c>
      <c r="G22" s="497"/>
      <c r="H22" s="420" t="s">
        <v>9</v>
      </c>
    </row>
    <row r="23" spans="1:8" ht="13.5" thickBot="1">
      <c r="A23" s="495"/>
      <c r="B23" s="433" t="s">
        <v>136</v>
      </c>
      <c r="C23" s="434"/>
      <c r="D23" s="435" t="s">
        <v>108</v>
      </c>
      <c r="E23" s="435" t="s">
        <v>109</v>
      </c>
      <c r="F23" s="435" t="s">
        <v>108</v>
      </c>
      <c r="G23" s="436" t="s">
        <v>109</v>
      </c>
      <c r="H23" s="437"/>
    </row>
    <row r="24" spans="1:8" ht="15">
      <c r="A24" s="103" t="s">
        <v>114</v>
      </c>
      <c r="B24" s="104"/>
      <c r="C24" s="438"/>
      <c r="D24" s="96"/>
      <c r="E24" s="96"/>
      <c r="F24" s="96"/>
      <c r="G24" s="439"/>
      <c r="H24" s="101"/>
    </row>
    <row r="25" spans="1:8" ht="12.75">
      <c r="A25" s="97" t="s">
        <v>137</v>
      </c>
      <c r="B25" s="105" t="s">
        <v>138</v>
      </c>
      <c r="C25" s="440"/>
      <c r="D25" s="98">
        <v>66</v>
      </c>
      <c r="E25" s="98"/>
      <c r="F25" s="98">
        <v>65</v>
      </c>
      <c r="G25" s="441"/>
      <c r="H25" s="98">
        <f>SUM(D25:G25)</f>
        <v>131</v>
      </c>
    </row>
    <row r="26" spans="1:8" ht="12.75">
      <c r="A26" s="97"/>
      <c r="B26" s="105" t="s">
        <v>140</v>
      </c>
      <c r="C26" s="440"/>
      <c r="D26" s="98">
        <v>30</v>
      </c>
      <c r="E26" s="98">
        <v>29</v>
      </c>
      <c r="F26" s="98">
        <v>27</v>
      </c>
      <c r="G26" s="441">
        <v>32</v>
      </c>
      <c r="H26" s="98">
        <f>SUM(D26:G26)</f>
        <v>118</v>
      </c>
    </row>
    <row r="27" spans="1:8" ht="12.75">
      <c r="A27" s="97"/>
      <c r="B27" s="105" t="s">
        <v>141</v>
      </c>
      <c r="C27" s="440"/>
      <c r="D27" s="98">
        <v>29</v>
      </c>
      <c r="E27" s="98">
        <v>29</v>
      </c>
      <c r="F27" s="98">
        <v>32</v>
      </c>
      <c r="G27" s="441">
        <v>29</v>
      </c>
      <c r="H27" s="98">
        <f>SUM(D27:G27)</f>
        <v>119</v>
      </c>
    </row>
    <row r="28" spans="1:8" ht="12.75">
      <c r="A28" s="97"/>
      <c r="B28" s="105" t="s">
        <v>139</v>
      </c>
      <c r="C28" s="440"/>
      <c r="D28" s="98"/>
      <c r="E28" s="98"/>
      <c r="F28" s="98">
        <v>33</v>
      </c>
      <c r="G28" s="441">
        <v>29</v>
      </c>
      <c r="H28" s="98">
        <f>SUM(D28:G28)</f>
        <v>62</v>
      </c>
    </row>
    <row r="29" spans="1:8" ht="12.75">
      <c r="A29" s="97"/>
      <c r="B29" s="105" t="s">
        <v>290</v>
      </c>
      <c r="C29" s="440"/>
      <c r="D29" s="98"/>
      <c r="E29" s="98"/>
      <c r="F29" s="98">
        <v>32</v>
      </c>
      <c r="G29" s="441">
        <v>31</v>
      </c>
      <c r="H29" s="98">
        <f>SUM(D29:G29)</f>
        <v>63</v>
      </c>
    </row>
    <row r="30" spans="1:8" ht="12.75">
      <c r="A30" s="97"/>
      <c r="B30" s="86"/>
      <c r="C30" s="440"/>
      <c r="D30" s="98"/>
      <c r="E30" s="98"/>
      <c r="F30" s="98"/>
      <c r="G30" s="441"/>
      <c r="H30" s="98"/>
    </row>
    <row r="31" spans="1:8" ht="12.75">
      <c r="A31" s="97" t="s">
        <v>142</v>
      </c>
      <c r="B31" s="105" t="s">
        <v>291</v>
      </c>
      <c r="C31" s="440"/>
      <c r="D31" s="98">
        <v>30</v>
      </c>
      <c r="E31" s="98"/>
      <c r="F31" s="98"/>
      <c r="G31" s="441">
        <v>30</v>
      </c>
      <c r="H31" s="98">
        <f>SUM(D31:G31)</f>
        <v>60</v>
      </c>
    </row>
    <row r="32" spans="1:8" ht="12.75">
      <c r="A32" s="97"/>
      <c r="B32" s="105" t="s">
        <v>292</v>
      </c>
      <c r="C32" s="440"/>
      <c r="D32" s="98">
        <v>30</v>
      </c>
      <c r="E32" s="98"/>
      <c r="F32" s="98"/>
      <c r="G32" s="441">
        <v>20</v>
      </c>
      <c r="H32" s="98">
        <f>SUM(D32:G32)</f>
        <v>50</v>
      </c>
    </row>
    <row r="33" spans="1:8" ht="12.75">
      <c r="A33" s="104"/>
      <c r="B33" s="105" t="s">
        <v>293</v>
      </c>
      <c r="C33" s="392"/>
      <c r="D33" s="98">
        <v>30</v>
      </c>
      <c r="E33" s="98"/>
      <c r="F33" s="98">
        <v>19</v>
      </c>
      <c r="G33" s="441">
        <v>49</v>
      </c>
      <c r="H33" s="98">
        <f>SUM(D33:G33)</f>
        <v>98</v>
      </c>
    </row>
    <row r="34" spans="1:8" ht="12.75">
      <c r="A34" s="97"/>
      <c r="B34" s="105" t="s">
        <v>340</v>
      </c>
      <c r="C34" s="440"/>
      <c r="D34" s="98"/>
      <c r="E34" s="98"/>
      <c r="F34" s="98">
        <v>13</v>
      </c>
      <c r="G34" s="441">
        <v>6</v>
      </c>
      <c r="H34" s="98">
        <f>SUM(D34:G34)</f>
        <v>19</v>
      </c>
    </row>
    <row r="35" spans="1:8" ht="12.75">
      <c r="A35" s="97"/>
      <c r="B35" s="105" t="s">
        <v>294</v>
      </c>
      <c r="C35" s="440"/>
      <c r="D35" s="98">
        <v>30</v>
      </c>
      <c r="E35" s="98">
        <v>24</v>
      </c>
      <c r="F35" s="98"/>
      <c r="G35" s="441">
        <v>30</v>
      </c>
      <c r="H35" s="98">
        <f>SUM(D35:G35)</f>
        <v>84</v>
      </c>
    </row>
    <row r="36" spans="1:8" ht="12.75">
      <c r="A36" s="442" t="s">
        <v>133</v>
      </c>
      <c r="B36" s="443"/>
      <c r="C36" s="444"/>
      <c r="D36" s="445">
        <f>SUM(D25:D35)</f>
        <v>245</v>
      </c>
      <c r="E36" s="445">
        <f>SUM(E25:E35)</f>
        <v>82</v>
      </c>
      <c r="F36" s="445">
        <f>SUM(F25:F35)</f>
        <v>221</v>
      </c>
      <c r="G36" s="446">
        <f>SUM(G25:G35)</f>
        <v>256</v>
      </c>
      <c r="H36" s="447">
        <f>SUM(H25:H35)</f>
        <v>804</v>
      </c>
    </row>
    <row r="37" spans="1:7" ht="15">
      <c r="A37" s="103" t="s">
        <v>143</v>
      </c>
      <c r="B37" s="54"/>
      <c r="C37" s="448"/>
      <c r="D37" s="106"/>
      <c r="E37" s="106"/>
      <c r="F37" s="106"/>
      <c r="G37" s="449"/>
    </row>
    <row r="38" spans="1:7" ht="12.75">
      <c r="A38" s="97" t="s">
        <v>106</v>
      </c>
      <c r="B38" s="208" t="s">
        <v>286</v>
      </c>
      <c r="C38" s="450"/>
      <c r="D38" s="107"/>
      <c r="E38" s="107"/>
      <c r="F38" s="107"/>
      <c r="G38" s="451"/>
    </row>
    <row r="39" spans="1:8" ht="12.75">
      <c r="A39" s="45"/>
      <c r="B39" s="208" t="s">
        <v>287</v>
      </c>
      <c r="C39" s="450"/>
      <c r="D39" s="107">
        <v>31</v>
      </c>
      <c r="E39" s="107"/>
      <c r="F39" s="107"/>
      <c r="G39" s="451"/>
      <c r="H39" s="61">
        <f>SUM(D39:G39)</f>
        <v>31</v>
      </c>
    </row>
    <row r="40" spans="1:8" ht="12.75">
      <c r="A40" s="45"/>
      <c r="B40" s="208" t="s">
        <v>288</v>
      </c>
      <c r="C40" s="450"/>
      <c r="D40" s="107">
        <v>29</v>
      </c>
      <c r="E40" s="107">
        <v>28</v>
      </c>
      <c r="F40" s="107"/>
      <c r="G40" s="451"/>
      <c r="H40" s="61">
        <f>SUM(D40:G40)</f>
        <v>57</v>
      </c>
    </row>
    <row r="41" spans="2:8" ht="12.75">
      <c r="B41" s="12" t="s">
        <v>144</v>
      </c>
      <c r="C41" s="452"/>
      <c r="D41" s="64">
        <v>23</v>
      </c>
      <c r="E41" s="64"/>
      <c r="F41" s="64"/>
      <c r="G41" s="453"/>
      <c r="H41" s="61">
        <f>SUM(D41:G41)</f>
        <v>23</v>
      </c>
    </row>
    <row r="42" spans="2:8" ht="12.75">
      <c r="B42" s="12" t="s">
        <v>289</v>
      </c>
      <c r="C42" s="452"/>
      <c r="D42" s="64">
        <v>32</v>
      </c>
      <c r="E42" s="64">
        <v>29</v>
      </c>
      <c r="F42" s="64"/>
      <c r="G42" s="453"/>
      <c r="H42" s="61">
        <f>SUM(D42:G42)</f>
        <v>61</v>
      </c>
    </row>
    <row r="43" spans="1:8" ht="12.75">
      <c r="A43" s="454" t="s">
        <v>145</v>
      </c>
      <c r="B43" s="454"/>
      <c r="C43" s="455"/>
      <c r="D43" s="445">
        <f>SUM(D38:D42)</f>
        <v>115</v>
      </c>
      <c r="E43" s="445">
        <f>SUM(E38:E42)</f>
        <v>57</v>
      </c>
      <c r="F43" s="445">
        <f>SUM(F38:F42)</f>
        <v>0</v>
      </c>
      <c r="G43" s="445">
        <f>SUM(G38:G42)</f>
        <v>0</v>
      </c>
      <c r="H43" s="456">
        <f>SUM(H38:H42)</f>
        <v>172</v>
      </c>
    </row>
    <row r="44" spans="1:8" ht="13.5" thickBot="1">
      <c r="A44" s="344" t="s">
        <v>146</v>
      </c>
      <c r="B44" s="344"/>
      <c r="C44" s="457"/>
      <c r="D44" s="345">
        <f>SUM(D36,D43)</f>
        <v>360</v>
      </c>
      <c r="E44" s="345">
        <f>SUM(E36,E43)</f>
        <v>139</v>
      </c>
      <c r="F44" s="345">
        <f>SUM(F36,F43)</f>
        <v>221</v>
      </c>
      <c r="G44" s="458">
        <f>SUM(G36,G43)</f>
        <v>256</v>
      </c>
      <c r="H44" s="345">
        <f>SUM(H36,H43)</f>
        <v>976</v>
      </c>
    </row>
    <row r="45" spans="1:8" ht="12.75">
      <c r="A45" s="102"/>
      <c r="B45" s="63"/>
      <c r="C45" s="63"/>
      <c r="D45" s="64"/>
      <c r="E45" s="64"/>
      <c r="F45" s="64"/>
      <c r="G45" s="64"/>
      <c r="H45" s="108"/>
    </row>
    <row r="46" ht="12.75">
      <c r="A46" s="87" t="s">
        <v>107</v>
      </c>
    </row>
    <row r="47" ht="12.75">
      <c r="A47" s="156" t="s">
        <v>3</v>
      </c>
    </row>
  </sheetData>
  <sheetProtection/>
  <mergeCells count="3">
    <mergeCell ref="A22:A23"/>
    <mergeCell ref="D22:E22"/>
    <mergeCell ref="F22:G22"/>
  </mergeCells>
  <hyperlinks>
    <hyperlink ref="A47" location="I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F38"/>
  <sheetViews>
    <sheetView showGridLines="0" view="pageLayout" workbookViewId="0" topLeftCell="A40">
      <selection activeCell="F30" sqref="F30"/>
    </sheetView>
  </sheetViews>
  <sheetFormatPr defaultColWidth="11.421875" defaultRowHeight="15"/>
  <cols>
    <col min="1" max="1" width="21.421875" style="12" customWidth="1"/>
    <col min="2" max="2" width="11.421875" style="30" customWidth="1"/>
    <col min="3" max="3" width="13.00390625" style="30" customWidth="1"/>
    <col min="4" max="4" width="17.57421875" style="30" customWidth="1"/>
    <col min="5" max="5" width="11.421875" style="30" customWidth="1"/>
    <col min="6" max="6" width="11.7109375" style="12" customWidth="1"/>
    <col min="7" max="16384" width="11.421875" style="12" customWidth="1"/>
  </cols>
  <sheetData>
    <row r="1" spans="1:6" ht="12.75">
      <c r="A1" s="235" t="s">
        <v>360</v>
      </c>
      <c r="F1" s="5"/>
    </row>
    <row r="2" spans="1:6" ht="12.75">
      <c r="A2" s="37"/>
      <c r="F2" s="5"/>
    </row>
    <row r="25" spans="1:5" ht="13.5" thickBot="1">
      <c r="A25" s="344" t="s">
        <v>147</v>
      </c>
      <c r="B25" s="414" t="s">
        <v>73</v>
      </c>
      <c r="C25" s="414" t="s">
        <v>75</v>
      </c>
      <c r="D25" s="414" t="s">
        <v>148</v>
      </c>
      <c r="E25" s="414" t="s">
        <v>9</v>
      </c>
    </row>
    <row r="26" spans="1:5" ht="12.75">
      <c r="A26" s="97" t="s">
        <v>117</v>
      </c>
      <c r="B26" s="32">
        <f>'04.03.03.04'!F21</f>
        <v>406</v>
      </c>
      <c r="C26" s="32">
        <f>'04.03.03.05'!$D$22</f>
        <v>120</v>
      </c>
      <c r="D26" s="32"/>
      <c r="E26" s="32">
        <f>SUM(B26:D26)</f>
        <v>526</v>
      </c>
    </row>
    <row r="27" spans="1:5" ht="12.75">
      <c r="A27" s="97" t="s">
        <v>118</v>
      </c>
      <c r="B27" s="32">
        <f>'04.03.03.04'!F23</f>
        <v>381</v>
      </c>
      <c r="C27" s="32">
        <f>'04.03.03.05'!$D$24</f>
        <v>120</v>
      </c>
      <c r="D27" s="32">
        <v>452</v>
      </c>
      <c r="E27" s="32">
        <f aca="true" t="shared" si="0" ref="E27:E36">SUM(B27:D27)</f>
        <v>953</v>
      </c>
    </row>
    <row r="28" spans="1:5" ht="12.75">
      <c r="A28" s="97" t="s">
        <v>119</v>
      </c>
      <c r="B28" s="32">
        <f>'04.03.03.04'!F25</f>
        <v>510</v>
      </c>
      <c r="C28" s="32">
        <f>'04.03.03.05'!$D$26</f>
        <v>139</v>
      </c>
      <c r="D28" s="32"/>
      <c r="E28" s="32">
        <f t="shared" si="0"/>
        <v>649</v>
      </c>
    </row>
    <row r="29" spans="1:5" ht="12.75">
      <c r="A29" s="97" t="s">
        <v>120</v>
      </c>
      <c r="B29" s="84">
        <f>'04.03.03.04'!F27</f>
        <v>536</v>
      </c>
      <c r="C29" s="84">
        <f>'04.03.03.05'!$D$28</f>
        <v>138</v>
      </c>
      <c r="D29" s="32">
        <v>250</v>
      </c>
      <c r="E29" s="32">
        <f>SUM(B29:D29)</f>
        <v>924</v>
      </c>
    </row>
    <row r="30" spans="1:5" ht="12.75">
      <c r="A30" s="97" t="s">
        <v>335</v>
      </c>
      <c r="B30" s="84">
        <f>'04.03.03.04'!F29</f>
        <v>410</v>
      </c>
      <c r="C30" s="32">
        <f>'04.03.03.05'!$D$30</f>
        <v>69</v>
      </c>
      <c r="D30" s="32"/>
      <c r="E30" s="32">
        <f t="shared" si="0"/>
        <v>479</v>
      </c>
    </row>
    <row r="31" spans="1:5" ht="12.75">
      <c r="A31" s="97" t="s">
        <v>333</v>
      </c>
      <c r="B31" s="84">
        <f>'04.03.03.04'!F31</f>
        <v>273</v>
      </c>
      <c r="C31" s="32"/>
      <c r="D31" s="32"/>
      <c r="E31" s="32">
        <f t="shared" si="0"/>
        <v>273</v>
      </c>
    </row>
    <row r="32" spans="1:5" ht="12.75">
      <c r="A32" s="97" t="s">
        <v>123</v>
      </c>
      <c r="B32" s="84">
        <f>'04.03.03.04'!F36</f>
        <v>246</v>
      </c>
      <c r="C32" s="84">
        <f>'04.03.03.05'!$D$35</f>
        <v>84</v>
      </c>
      <c r="D32" s="32"/>
      <c r="E32" s="32">
        <f t="shared" si="0"/>
        <v>330</v>
      </c>
    </row>
    <row r="33" spans="1:5" ht="12.75">
      <c r="A33" s="109" t="s">
        <v>124</v>
      </c>
      <c r="B33" s="84">
        <f>'04.03.03.04'!F38</f>
        <v>240</v>
      </c>
      <c r="C33" s="84">
        <f>'04.03.03.05'!$D$37</f>
        <v>95</v>
      </c>
      <c r="D33" s="32">
        <v>171</v>
      </c>
      <c r="E33" s="32">
        <f>SUM(B33:D33)</f>
        <v>506</v>
      </c>
    </row>
    <row r="34" spans="1:5" ht="12.75">
      <c r="A34" s="109" t="s">
        <v>125</v>
      </c>
      <c r="B34" s="84">
        <f>'04.03.03.04'!F40</f>
        <v>117</v>
      </c>
      <c r="C34" s="32"/>
      <c r="D34" s="32"/>
      <c r="E34" s="32">
        <f t="shared" si="0"/>
        <v>117</v>
      </c>
    </row>
    <row r="35" spans="1:5" ht="12.75">
      <c r="A35" s="109" t="s">
        <v>126</v>
      </c>
      <c r="B35" s="84">
        <f>'04.03.03.04'!F42</f>
        <v>239</v>
      </c>
      <c r="C35" s="32"/>
      <c r="D35" s="32"/>
      <c r="E35" s="32">
        <f t="shared" si="0"/>
        <v>239</v>
      </c>
    </row>
    <row r="36" spans="1:5" ht="13.5" thickBot="1">
      <c r="A36" s="459" t="s">
        <v>64</v>
      </c>
      <c r="B36" s="414">
        <f>SUM(B26:B35)</f>
        <v>3358</v>
      </c>
      <c r="C36" s="414">
        <f>SUM(C26:C35)</f>
        <v>765</v>
      </c>
      <c r="D36" s="414">
        <f>SUM(D26:D35)</f>
        <v>873</v>
      </c>
      <c r="E36" s="414">
        <f t="shared" si="0"/>
        <v>4996</v>
      </c>
    </row>
    <row r="37" ht="12.75">
      <c r="A37" s="87" t="s">
        <v>107</v>
      </c>
    </row>
    <row r="38" ht="12.75">
      <c r="A38" s="156" t="s">
        <v>3</v>
      </c>
    </row>
  </sheetData>
  <sheetProtection/>
  <hyperlinks>
    <hyperlink ref="A38" location="I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ignoredErrors>
    <ignoredError sqref="E32:E33 E29:E30" formula="1"/>
  </ignoredErrors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showGridLines="0" view="pageLayout" workbookViewId="0" topLeftCell="A1">
      <selection activeCell="A32" sqref="A32"/>
    </sheetView>
  </sheetViews>
  <sheetFormatPr defaultColWidth="11.421875" defaultRowHeight="15"/>
  <cols>
    <col min="1" max="1" width="21.421875" style="12" customWidth="1"/>
    <col min="2" max="3" width="5.57421875" style="12" bestFit="1" customWidth="1"/>
    <col min="4" max="4" width="5.421875" style="12" customWidth="1"/>
    <col min="5" max="5" width="5.57421875" style="12" customWidth="1"/>
    <col min="6" max="6" width="5.140625" style="12" customWidth="1"/>
    <col min="7" max="7" width="5.00390625" style="12" customWidth="1"/>
    <col min="8" max="8" width="4.8515625" style="12" customWidth="1"/>
    <col min="9" max="9" width="7.00390625" style="12" customWidth="1"/>
    <col min="10" max="10" width="6.28125" style="12" customWidth="1"/>
    <col min="11" max="11" width="6.8515625" style="12" customWidth="1"/>
    <col min="12" max="16384" width="11.421875" style="12" customWidth="1"/>
  </cols>
  <sheetData>
    <row r="1" spans="1:8" ht="15">
      <c r="A1" s="46" t="s">
        <v>250</v>
      </c>
      <c r="H1" s="5"/>
    </row>
    <row r="2" spans="1:8" ht="15">
      <c r="A2" s="46"/>
      <c r="H2" s="5"/>
    </row>
    <row r="3" ht="15">
      <c r="A3" s="46" t="s">
        <v>251</v>
      </c>
    </row>
    <row r="4" ht="15">
      <c r="A4" s="46" t="s">
        <v>362</v>
      </c>
    </row>
    <row r="5" ht="15">
      <c r="A5" s="46"/>
    </row>
    <row r="27" s="70" customFormat="1" ht="12.75">
      <c r="A27" s="110"/>
    </row>
    <row r="28" spans="1:11" ht="33" customHeight="1" thickBot="1">
      <c r="A28" s="460" t="s">
        <v>149</v>
      </c>
      <c r="B28" s="460" t="s">
        <v>80</v>
      </c>
      <c r="C28" s="460" t="s">
        <v>81</v>
      </c>
      <c r="D28" s="460" t="s">
        <v>94</v>
      </c>
      <c r="E28" s="460" t="s">
        <v>95</v>
      </c>
      <c r="F28" s="460" t="s">
        <v>96</v>
      </c>
      <c r="G28" s="460" t="s">
        <v>97</v>
      </c>
      <c r="H28" s="460" t="s">
        <v>298</v>
      </c>
      <c r="I28" s="460" t="s">
        <v>231</v>
      </c>
      <c r="J28" s="460" t="s">
        <v>284</v>
      </c>
      <c r="K28" s="460" t="s">
        <v>342</v>
      </c>
    </row>
    <row r="29" spans="1:11" ht="12.75">
      <c r="A29" s="78" t="s">
        <v>150</v>
      </c>
      <c r="B29" s="210">
        <v>0.73</v>
      </c>
      <c r="C29" s="210">
        <v>0.74</v>
      </c>
      <c r="D29" s="210">
        <v>0.75</v>
      </c>
      <c r="E29" s="210">
        <v>0.74</v>
      </c>
      <c r="F29" s="210">
        <v>0.81</v>
      </c>
      <c r="G29" s="210">
        <v>0.87</v>
      </c>
      <c r="H29" s="210">
        <v>0.89</v>
      </c>
      <c r="I29" s="210">
        <v>0.87</v>
      </c>
      <c r="J29" s="210">
        <v>0.85</v>
      </c>
      <c r="K29" s="210">
        <v>0.89</v>
      </c>
    </row>
    <row r="30" spans="1:11" ht="13.5" thickBot="1">
      <c r="A30" s="461" t="s">
        <v>151</v>
      </c>
      <c r="B30" s="462">
        <v>0.12</v>
      </c>
      <c r="C30" s="462">
        <v>0.11</v>
      </c>
      <c r="D30" s="462">
        <v>0.25</v>
      </c>
      <c r="E30" s="462">
        <v>0.26</v>
      </c>
      <c r="F30" s="462">
        <v>0.19</v>
      </c>
      <c r="G30" s="462">
        <v>0.13</v>
      </c>
      <c r="H30" s="462">
        <v>0.11</v>
      </c>
      <c r="I30" s="462">
        <v>0.13</v>
      </c>
      <c r="J30" s="462">
        <v>0.15</v>
      </c>
      <c r="K30" s="462">
        <v>0.11</v>
      </c>
    </row>
    <row r="31" ht="12.75">
      <c r="A31" s="83" t="s">
        <v>107</v>
      </c>
    </row>
    <row r="32" ht="12.75">
      <c r="A32" s="156" t="s">
        <v>3</v>
      </c>
    </row>
    <row r="34" spans="5:6" ht="12.75">
      <c r="E34" s="467"/>
      <c r="F34" s="467"/>
    </row>
  </sheetData>
  <sheetProtection/>
  <mergeCells count="1">
    <mergeCell ref="E34:F34"/>
  </mergeCells>
  <hyperlinks>
    <hyperlink ref="A32" location="I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"/>
  <sheetViews>
    <sheetView showGridLines="0" view="pageLayout" workbookViewId="0" topLeftCell="A1">
      <selection activeCell="A16" sqref="A16"/>
    </sheetView>
  </sheetViews>
  <sheetFormatPr defaultColWidth="11.421875" defaultRowHeight="15"/>
  <cols>
    <col min="1" max="1" width="34.7109375" style="12" customWidth="1"/>
    <col min="2" max="4" width="9.57421875" style="30" bestFit="1" customWidth="1"/>
    <col min="5" max="5" width="11.421875" style="12" customWidth="1"/>
    <col min="6" max="6" width="6.8515625" style="12" customWidth="1"/>
    <col min="7" max="16384" width="11.421875" style="12" customWidth="1"/>
  </cols>
  <sheetData>
    <row r="1" spans="1:6" ht="12.75">
      <c r="A1" s="37" t="s">
        <v>343</v>
      </c>
      <c r="F1" s="5"/>
    </row>
    <row r="2" ht="12.75">
      <c r="A2" s="37" t="s">
        <v>364</v>
      </c>
    </row>
    <row r="3" ht="12.75">
      <c r="A3" s="37"/>
    </row>
    <row r="4" spans="1:5" ht="13.5" thickBot="1">
      <c r="A4" s="460"/>
      <c r="B4" s="460" t="s">
        <v>97</v>
      </c>
      <c r="C4" s="460" t="s">
        <v>298</v>
      </c>
      <c r="D4" s="460" t="s">
        <v>231</v>
      </c>
      <c r="E4" s="460" t="s">
        <v>284</v>
      </c>
    </row>
    <row r="5" spans="1:5" ht="12.75">
      <c r="A5" s="37" t="s">
        <v>345</v>
      </c>
      <c r="B5" s="30">
        <v>289</v>
      </c>
      <c r="C5" s="30">
        <v>296</v>
      </c>
      <c r="D5" s="30">
        <v>309</v>
      </c>
      <c r="E5" s="30">
        <v>321</v>
      </c>
    </row>
    <row r="6" spans="1:5" ht="12.75">
      <c r="A6" s="12" t="s">
        <v>263</v>
      </c>
      <c r="B6" s="30">
        <v>181</v>
      </c>
      <c r="C6" s="30">
        <v>203</v>
      </c>
      <c r="D6" s="30">
        <v>195</v>
      </c>
      <c r="E6" s="30">
        <v>231</v>
      </c>
    </row>
    <row r="7" spans="1:5" ht="12.75">
      <c r="A7" s="12" t="s">
        <v>264</v>
      </c>
      <c r="B7" s="30">
        <v>31</v>
      </c>
      <c r="C7" s="30">
        <v>42</v>
      </c>
      <c r="D7" s="30">
        <v>58</v>
      </c>
      <c r="E7" s="30">
        <v>48</v>
      </c>
    </row>
    <row r="8" spans="1:5" ht="12.75">
      <c r="A8" s="12" t="s">
        <v>265</v>
      </c>
      <c r="B8" s="30">
        <v>77</v>
      </c>
      <c r="C8" s="30">
        <v>51</v>
      </c>
      <c r="D8" s="30">
        <v>56</v>
      </c>
      <c r="E8" s="30">
        <v>42</v>
      </c>
    </row>
    <row r="9" spans="1:5" ht="13.5" thickBot="1">
      <c r="A9" s="461" t="s">
        <v>344</v>
      </c>
      <c r="B9" s="462">
        <f>SUM(B6:B7)/B5</f>
        <v>0.7335640138408305</v>
      </c>
      <c r="C9" s="462">
        <f>SUM(C6:C7)/C5</f>
        <v>0.8277027027027027</v>
      </c>
      <c r="D9" s="462">
        <f>SUM(D6:D7)/D5</f>
        <v>0.8187702265372169</v>
      </c>
      <c r="E9" s="462">
        <f>SUM(E6:E7)/E5</f>
        <v>0.8691588785046729</v>
      </c>
    </row>
    <row r="10" ht="12.75">
      <c r="A10" s="65" t="s">
        <v>363</v>
      </c>
    </row>
    <row r="11" ht="12.75">
      <c r="A11" s="156" t="s">
        <v>3</v>
      </c>
    </row>
  </sheetData>
  <sheetProtection/>
  <hyperlinks>
    <hyperlink ref="A11" location="I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D51"/>
  <sheetViews>
    <sheetView showGridLines="0" view="pageLayout" workbookViewId="0" topLeftCell="A1">
      <selection activeCell="D11" sqref="D11"/>
    </sheetView>
  </sheetViews>
  <sheetFormatPr defaultColWidth="11.421875" defaultRowHeight="15"/>
  <cols>
    <col min="1" max="1" width="52.140625" style="54" customWidth="1"/>
    <col min="2" max="2" width="8.57421875" style="155" bestFit="1" customWidth="1"/>
    <col min="3" max="3" width="8.140625" style="155" bestFit="1" customWidth="1"/>
    <col min="4" max="4" width="8.421875" style="54" customWidth="1"/>
    <col min="5" max="237" width="11.421875" style="54" customWidth="1"/>
    <col min="238" max="238" width="52.140625" style="54" customWidth="1"/>
    <col min="239" max="239" width="5.8515625" style="54" bestFit="1" customWidth="1"/>
    <col min="240" max="240" width="8.140625" style="54" bestFit="1" customWidth="1"/>
    <col min="241" max="241" width="11.421875" style="54" customWidth="1"/>
    <col min="242" max="242" width="8.421875" style="54" customWidth="1"/>
    <col min="243" max="16384" width="11.421875" style="54" customWidth="1"/>
  </cols>
  <sheetData>
    <row r="1" spans="1:4" s="4" customFormat="1" ht="15.75" customHeight="1">
      <c r="A1" s="4" t="s">
        <v>252</v>
      </c>
      <c r="B1" s="112"/>
      <c r="C1" s="112"/>
      <c r="D1" s="5"/>
    </row>
    <row r="3" spans="1:3" ht="15">
      <c r="A3" s="151" t="s">
        <v>272</v>
      </c>
      <c r="B3" s="152"/>
      <c r="C3" s="152"/>
    </row>
    <row r="4" spans="1:3" ht="15">
      <c r="A4" s="151" t="s">
        <v>152</v>
      </c>
      <c r="B4" s="113"/>
      <c r="C4" s="152"/>
    </row>
    <row r="5" spans="1:3" ht="15" customHeight="1">
      <c r="A5" s="151" t="s">
        <v>381</v>
      </c>
      <c r="B5" s="114"/>
      <c r="C5" s="114"/>
    </row>
    <row r="6" spans="1:3" ht="12.75">
      <c r="A6" s="211"/>
      <c r="B6" s="114"/>
      <c r="C6" s="114"/>
    </row>
    <row r="7" spans="1:3" ht="13.5" thickBot="1">
      <c r="A7" s="463"/>
      <c r="B7" s="464" t="s">
        <v>74</v>
      </c>
      <c r="C7" s="464" t="s">
        <v>82</v>
      </c>
    </row>
    <row r="8" spans="1:3" s="73" customFormat="1" ht="12">
      <c r="A8" s="169" t="s">
        <v>153</v>
      </c>
      <c r="B8" s="114">
        <f>SUM(B9:B12)</f>
        <v>7</v>
      </c>
      <c r="C8" s="114">
        <f>SUM(C9:C12)</f>
        <v>170</v>
      </c>
    </row>
    <row r="9" spans="1:3" s="73" customFormat="1" ht="12">
      <c r="A9" s="78" t="s">
        <v>259</v>
      </c>
      <c r="B9" s="72">
        <v>2</v>
      </c>
      <c r="C9" s="72">
        <v>50</v>
      </c>
    </row>
    <row r="10" spans="1:3" s="73" customFormat="1" ht="12">
      <c r="A10" s="78" t="s">
        <v>154</v>
      </c>
      <c r="B10" s="72">
        <v>2</v>
      </c>
      <c r="C10" s="72">
        <v>50</v>
      </c>
    </row>
    <row r="11" spans="1:3" s="73" customFormat="1" ht="12">
      <c r="A11" s="78" t="s">
        <v>155</v>
      </c>
      <c r="B11" s="72">
        <v>2</v>
      </c>
      <c r="C11" s="72">
        <v>48</v>
      </c>
    </row>
    <row r="12" spans="1:3" s="73" customFormat="1" ht="12">
      <c r="A12" s="78" t="s">
        <v>295</v>
      </c>
      <c r="B12" s="72">
        <v>1</v>
      </c>
      <c r="C12" s="72">
        <v>22</v>
      </c>
    </row>
    <row r="13" spans="1:3" s="73" customFormat="1" ht="12">
      <c r="A13" s="78"/>
      <c r="B13" s="72"/>
      <c r="C13" s="72"/>
    </row>
    <row r="14" spans="1:3" s="73" customFormat="1" ht="12">
      <c r="A14" s="169" t="s">
        <v>156</v>
      </c>
      <c r="B14" s="114">
        <f>SUM(B15:B17)</f>
        <v>3</v>
      </c>
      <c r="C14" s="114">
        <f>SUM(C15:C17)</f>
        <v>117</v>
      </c>
    </row>
    <row r="15" spans="1:3" s="73" customFormat="1" ht="12">
      <c r="A15" s="78" t="s">
        <v>389</v>
      </c>
      <c r="B15" s="72">
        <v>2</v>
      </c>
      <c r="C15" s="72">
        <v>41</v>
      </c>
    </row>
    <row r="16" spans="1:3" s="73" customFormat="1" ht="12">
      <c r="A16" s="78" t="s">
        <v>390</v>
      </c>
      <c r="B16" s="72"/>
      <c r="C16" s="72">
        <v>34</v>
      </c>
    </row>
    <row r="17" spans="1:3" s="73" customFormat="1" ht="12">
      <c r="A17" s="78" t="s">
        <v>260</v>
      </c>
      <c r="B17" s="72">
        <v>1</v>
      </c>
      <c r="C17" s="72">
        <v>42</v>
      </c>
    </row>
    <row r="18" spans="1:3" s="73" customFormat="1" ht="12">
      <c r="A18" s="78"/>
      <c r="B18" s="72"/>
      <c r="C18" s="72"/>
    </row>
    <row r="19" spans="1:3" s="73" customFormat="1" ht="12">
      <c r="A19" s="169" t="s">
        <v>157</v>
      </c>
      <c r="B19" s="114">
        <f>SUM(B20:B21)</f>
        <v>2</v>
      </c>
      <c r="C19" s="114">
        <f>SUM(C20:C21)</f>
        <v>61</v>
      </c>
    </row>
    <row r="20" spans="1:3" s="73" customFormat="1" ht="12">
      <c r="A20" s="78" t="s">
        <v>407</v>
      </c>
      <c r="B20" s="72">
        <v>1</v>
      </c>
      <c r="C20" s="72">
        <v>29</v>
      </c>
    </row>
    <row r="21" spans="1:3" s="73" customFormat="1" ht="12">
      <c r="A21" s="78" t="s">
        <v>408</v>
      </c>
      <c r="B21" s="72">
        <v>1</v>
      </c>
      <c r="C21" s="72">
        <v>32</v>
      </c>
    </row>
    <row r="22" spans="1:3" s="73" customFormat="1" ht="12">
      <c r="A22" s="169"/>
      <c r="B22" s="72"/>
      <c r="C22" s="72"/>
    </row>
    <row r="23" spans="1:3" s="73" customFormat="1" ht="12">
      <c r="A23" s="170" t="s">
        <v>158</v>
      </c>
      <c r="B23" s="114">
        <f>SUM(B24:B30)</f>
        <v>7</v>
      </c>
      <c r="C23" s="114">
        <f>SUM(C24:C30)</f>
        <v>208</v>
      </c>
    </row>
    <row r="24" spans="1:3" s="73" customFormat="1" ht="12">
      <c r="A24" s="171" t="s">
        <v>392</v>
      </c>
      <c r="B24" s="72">
        <v>2</v>
      </c>
      <c r="C24" s="72">
        <v>32</v>
      </c>
    </row>
    <row r="25" spans="1:3" s="73" customFormat="1" ht="12">
      <c r="A25" s="171" t="s">
        <v>393</v>
      </c>
      <c r="B25" s="72"/>
      <c r="C25" s="72">
        <v>28</v>
      </c>
    </row>
    <row r="26" spans="1:3" s="73" customFormat="1" ht="12">
      <c r="A26" s="171" t="s">
        <v>394</v>
      </c>
      <c r="B26" s="72">
        <v>3</v>
      </c>
      <c r="C26" s="72">
        <v>22</v>
      </c>
    </row>
    <row r="27" spans="1:3" s="73" customFormat="1" ht="12">
      <c r="A27" s="171" t="s">
        <v>395</v>
      </c>
      <c r="B27" s="72"/>
      <c r="C27" s="72">
        <v>32</v>
      </c>
    </row>
    <row r="28" spans="1:3" s="73" customFormat="1" ht="12">
      <c r="A28" s="171" t="s">
        <v>396</v>
      </c>
      <c r="B28" s="72"/>
      <c r="C28" s="72">
        <v>33</v>
      </c>
    </row>
    <row r="29" spans="1:3" s="73" customFormat="1" ht="12">
      <c r="A29" s="78" t="s">
        <v>397</v>
      </c>
      <c r="B29" s="72">
        <v>1</v>
      </c>
      <c r="C29" s="72">
        <v>31</v>
      </c>
    </row>
    <row r="30" spans="1:3" s="73" customFormat="1" ht="12">
      <c r="A30" s="171" t="s">
        <v>398</v>
      </c>
      <c r="B30" s="72">
        <v>1</v>
      </c>
      <c r="C30" s="72">
        <v>30</v>
      </c>
    </row>
    <row r="31" spans="1:3" s="73" customFormat="1" ht="12">
      <c r="A31" s="171"/>
      <c r="B31" s="72"/>
      <c r="C31" s="72"/>
    </row>
    <row r="32" spans="1:3" s="73" customFormat="1" ht="12">
      <c r="A32" s="170" t="s">
        <v>159</v>
      </c>
      <c r="B32" s="114">
        <f>SUM(B33:B35)</f>
        <v>3</v>
      </c>
      <c r="C32" s="114">
        <f>SUM(C33:C35)</f>
        <v>84</v>
      </c>
    </row>
    <row r="33" spans="1:3" s="78" customFormat="1" ht="12">
      <c r="A33" s="78" t="s">
        <v>160</v>
      </c>
      <c r="B33" s="72">
        <v>1</v>
      </c>
      <c r="C33" s="72">
        <v>19</v>
      </c>
    </row>
    <row r="34" spans="1:3" s="78" customFormat="1" ht="12">
      <c r="A34" s="78" t="s">
        <v>406</v>
      </c>
      <c r="B34" s="72">
        <v>1</v>
      </c>
      <c r="C34" s="72">
        <v>41</v>
      </c>
    </row>
    <row r="35" spans="1:3" s="78" customFormat="1" ht="12">
      <c r="A35" s="171" t="s">
        <v>405</v>
      </c>
      <c r="B35" s="72">
        <v>1</v>
      </c>
      <c r="C35" s="72">
        <v>24</v>
      </c>
    </row>
    <row r="36" spans="2:3" s="78" customFormat="1" ht="12">
      <c r="B36" s="72"/>
      <c r="C36" s="72"/>
    </row>
    <row r="37" spans="1:3" s="78" customFormat="1" ht="12">
      <c r="A37" s="170" t="s">
        <v>161</v>
      </c>
      <c r="B37" s="114">
        <f>SUM(B38:B40)</f>
        <v>3</v>
      </c>
      <c r="C37" s="114">
        <f>SUM(C38:C40)</f>
        <v>74</v>
      </c>
    </row>
    <row r="38" spans="1:3" s="78" customFormat="1" ht="12">
      <c r="A38" s="172" t="s">
        <v>402</v>
      </c>
      <c r="B38" s="185">
        <v>1</v>
      </c>
      <c r="C38" s="173">
        <v>26</v>
      </c>
    </row>
    <row r="39" spans="1:3" s="78" customFormat="1" ht="12">
      <c r="A39" s="172" t="s">
        <v>403</v>
      </c>
      <c r="B39" s="185">
        <v>1</v>
      </c>
      <c r="C39" s="173">
        <v>22</v>
      </c>
    </row>
    <row r="40" spans="1:3" s="78" customFormat="1" ht="12">
      <c r="A40" s="172" t="s">
        <v>404</v>
      </c>
      <c r="B40" s="185">
        <v>1</v>
      </c>
      <c r="C40" s="173">
        <v>26</v>
      </c>
    </row>
    <row r="41" spans="1:3" s="78" customFormat="1" ht="12">
      <c r="A41" s="171"/>
      <c r="B41" s="72"/>
      <c r="C41" s="72"/>
    </row>
    <row r="42" spans="1:3" s="78" customFormat="1" ht="12">
      <c r="A42" s="174" t="s">
        <v>162</v>
      </c>
      <c r="B42" s="114">
        <f>SUM(B43:B45)</f>
        <v>3</v>
      </c>
      <c r="C42" s="114">
        <f>SUM(C43:C45)</f>
        <v>106</v>
      </c>
    </row>
    <row r="43" spans="1:3" s="78" customFormat="1" ht="12">
      <c r="A43" s="175" t="s">
        <v>401</v>
      </c>
      <c r="B43" s="72">
        <v>1</v>
      </c>
      <c r="C43" s="72">
        <v>26</v>
      </c>
    </row>
    <row r="44" spans="1:3" s="73" customFormat="1" ht="12">
      <c r="A44" s="175" t="s">
        <v>399</v>
      </c>
      <c r="B44" s="72">
        <v>2</v>
      </c>
      <c r="C44" s="72">
        <v>42</v>
      </c>
    </row>
    <row r="45" spans="1:3" s="73" customFormat="1" ht="12">
      <c r="A45" s="175" t="s">
        <v>400</v>
      </c>
      <c r="B45" s="72"/>
      <c r="C45" s="72">
        <v>38</v>
      </c>
    </row>
    <row r="46" spans="1:3" s="73" customFormat="1" ht="12">
      <c r="A46" s="175"/>
      <c r="B46" s="72"/>
      <c r="C46" s="72"/>
    </row>
    <row r="47" spans="1:3" s="73" customFormat="1" ht="12">
      <c r="A47" s="169"/>
      <c r="B47" s="72"/>
      <c r="C47" s="72"/>
    </row>
    <row r="48" spans="1:3" s="73" customFormat="1" ht="12.75" thickBot="1">
      <c r="A48" s="465" t="s">
        <v>105</v>
      </c>
      <c r="B48" s="464">
        <f>SUM(B8,B14,B19,B23,B32,B37,B42)</f>
        <v>28</v>
      </c>
      <c r="C48" s="464">
        <f>SUM(C42+C37+C32+C23+C19+C14+C8)</f>
        <v>820</v>
      </c>
    </row>
    <row r="49" spans="1:3" ht="12.75">
      <c r="A49" s="154" t="s">
        <v>107</v>
      </c>
      <c r="B49" s="152"/>
      <c r="C49" s="152"/>
    </row>
    <row r="50" ht="12.75">
      <c r="A50" s="154" t="s">
        <v>391</v>
      </c>
    </row>
    <row r="51" ht="12.75">
      <c r="A51" s="156" t="s">
        <v>3</v>
      </c>
    </row>
  </sheetData>
  <sheetProtection/>
  <hyperlinks>
    <hyperlink ref="A51" location="I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77"/>
  <sheetViews>
    <sheetView showGridLines="0" view="pageLayout" workbookViewId="0" topLeftCell="A7">
      <selection activeCell="H48" sqref="H48"/>
    </sheetView>
  </sheetViews>
  <sheetFormatPr defaultColWidth="11.421875" defaultRowHeight="15"/>
  <cols>
    <col min="1" max="1" width="29.8515625" style="12" customWidth="1"/>
    <col min="2" max="2" width="7.140625" style="12" bestFit="1" customWidth="1"/>
    <col min="3" max="4" width="7.00390625" style="12" bestFit="1" customWidth="1"/>
    <col min="5" max="5" width="7.7109375" style="12" bestFit="1" customWidth="1"/>
    <col min="6" max="6" width="7.00390625" style="12" bestFit="1" customWidth="1"/>
    <col min="7" max="7" width="7.7109375" style="12" bestFit="1" customWidth="1"/>
    <col min="8" max="8" width="11.421875" style="12" customWidth="1"/>
    <col min="9" max="9" width="3.00390625" style="12" customWidth="1"/>
    <col min="10" max="239" width="11.421875" style="12" customWidth="1"/>
    <col min="240" max="240" width="24.00390625" style="12" customWidth="1"/>
    <col min="241" max="241" width="7.140625" style="12" bestFit="1" customWidth="1"/>
    <col min="242" max="242" width="7.00390625" style="12" bestFit="1" customWidth="1"/>
    <col min="243" max="243" width="6.57421875" style="12" bestFit="1" customWidth="1"/>
    <col min="244" max="244" width="7.7109375" style="12" bestFit="1" customWidth="1"/>
    <col min="245" max="245" width="6.00390625" style="12" bestFit="1" customWidth="1"/>
    <col min="246" max="246" width="7.7109375" style="12" bestFit="1" customWidth="1"/>
    <col min="247" max="247" width="11.421875" style="12" customWidth="1"/>
    <col min="248" max="248" width="8.28125" style="12" customWidth="1"/>
    <col min="249" max="16384" width="11.421875" style="12" customWidth="1"/>
  </cols>
  <sheetData>
    <row r="1" s="4" customFormat="1" ht="15.75">
      <c r="A1" s="4" t="s">
        <v>266</v>
      </c>
    </row>
    <row r="2" spans="1:9" s="46" customFormat="1" ht="15">
      <c r="A2" s="46" t="s">
        <v>267</v>
      </c>
      <c r="I2" s="166"/>
    </row>
    <row r="3" s="4" customFormat="1" ht="15.75"/>
    <row r="4" spans="1:7" s="8" customFormat="1" ht="15">
      <c r="A4" s="6" t="s">
        <v>268</v>
      </c>
      <c r="B4" s="7"/>
      <c r="C4" s="7"/>
      <c r="D4" s="7"/>
      <c r="E4" s="7"/>
      <c r="F4" s="7"/>
      <c r="G4" s="7"/>
    </row>
    <row r="5" spans="1:7" s="8" customFormat="1" ht="15">
      <c r="A5" s="274">
        <v>2020</v>
      </c>
      <c r="B5" s="7"/>
      <c r="C5" s="7"/>
      <c r="D5" s="7"/>
      <c r="E5" s="7"/>
      <c r="F5" s="7"/>
      <c r="G5" s="7"/>
    </row>
    <row r="6" spans="1:7" ht="15">
      <c r="A6" s="31"/>
      <c r="B6" s="30"/>
      <c r="C6" s="30"/>
      <c r="D6" s="30"/>
      <c r="E6" s="30"/>
      <c r="F6" s="30"/>
      <c r="G6" s="32"/>
    </row>
    <row r="7" spans="1:7" ht="12.75">
      <c r="A7" s="33"/>
      <c r="B7" s="34"/>
      <c r="C7" s="34"/>
      <c r="D7" s="34"/>
      <c r="E7" s="34"/>
      <c r="F7" s="30"/>
      <c r="G7" s="30"/>
    </row>
    <row r="8" spans="1:7" ht="12.75">
      <c r="A8" s="33"/>
      <c r="B8" s="34"/>
      <c r="C8" s="34"/>
      <c r="D8" s="34"/>
      <c r="E8" s="34"/>
      <c r="F8" s="30"/>
      <c r="G8" s="30"/>
    </row>
    <row r="9" spans="1:7" ht="12.75">
      <c r="A9" s="33"/>
      <c r="B9" s="34"/>
      <c r="C9" s="34"/>
      <c r="D9" s="34"/>
      <c r="E9" s="34"/>
      <c r="F9" s="30"/>
      <c r="G9" s="30"/>
    </row>
    <row r="10" spans="1:7" ht="12.75">
      <c r="A10" s="33"/>
      <c r="B10" s="34"/>
      <c r="C10" s="34"/>
      <c r="D10" s="34"/>
      <c r="E10" s="34"/>
      <c r="F10" s="30"/>
      <c r="G10" s="30"/>
    </row>
    <row r="11" spans="1:7" ht="12.75">
      <c r="A11" s="33"/>
      <c r="B11" s="34"/>
      <c r="C11" s="34"/>
      <c r="D11" s="34"/>
      <c r="E11" s="34"/>
      <c r="F11" s="30"/>
      <c r="G11" s="30"/>
    </row>
    <row r="12" spans="1:7" ht="12.75">
      <c r="A12" s="33"/>
      <c r="B12" s="34"/>
      <c r="C12" s="34"/>
      <c r="D12" s="34"/>
      <c r="E12" s="34"/>
      <c r="F12" s="30"/>
      <c r="G12" s="30"/>
    </row>
    <row r="13" spans="1:7" ht="12.75">
      <c r="A13" s="33"/>
      <c r="B13" s="34"/>
      <c r="C13" s="34"/>
      <c r="D13" s="34"/>
      <c r="E13" s="34"/>
      <c r="F13" s="30"/>
      <c r="G13" s="30"/>
    </row>
    <row r="14" spans="1:7" ht="12.75">
      <c r="A14" s="33"/>
      <c r="B14" s="34"/>
      <c r="C14" s="34"/>
      <c r="D14" s="34"/>
      <c r="E14" s="34"/>
      <c r="F14" s="30"/>
      <c r="G14" s="30"/>
    </row>
    <row r="15" spans="1:7" ht="12.75">
      <c r="A15" s="33"/>
      <c r="B15" s="34"/>
      <c r="C15" s="34"/>
      <c r="D15" s="34"/>
      <c r="E15" s="34"/>
      <c r="F15" s="30"/>
      <c r="G15" s="30"/>
    </row>
    <row r="16" spans="1:7" ht="12.75">
      <c r="A16" s="33"/>
      <c r="B16" s="34"/>
      <c r="C16" s="34"/>
      <c r="D16" s="34"/>
      <c r="E16" s="34"/>
      <c r="F16" s="30"/>
      <c r="G16" s="30"/>
    </row>
    <row r="17" spans="1:9" ht="12.75">
      <c r="A17" s="33"/>
      <c r="B17" s="34"/>
      <c r="C17" s="34"/>
      <c r="D17" s="34"/>
      <c r="E17" s="34"/>
      <c r="F17" s="30"/>
      <c r="G17" s="30"/>
      <c r="H17" s="467"/>
      <c r="I17" s="467"/>
    </row>
    <row r="18" spans="1:7" ht="12.75">
      <c r="A18" s="33"/>
      <c r="B18" s="34"/>
      <c r="C18" s="34"/>
      <c r="D18" s="34"/>
      <c r="E18" s="34"/>
      <c r="F18" s="30"/>
      <c r="G18" s="30"/>
    </row>
    <row r="19" spans="1:7" ht="12.75">
      <c r="A19" s="33"/>
      <c r="B19" s="34"/>
      <c r="C19" s="34"/>
      <c r="D19" s="34"/>
      <c r="E19" s="34"/>
      <c r="F19" s="30"/>
      <c r="G19" s="30"/>
    </row>
    <row r="20" spans="1:7" ht="12.75">
      <c r="A20" s="33"/>
      <c r="B20" s="34"/>
      <c r="C20" s="34"/>
      <c r="D20" s="34"/>
      <c r="E20" s="34"/>
      <c r="F20" s="30"/>
      <c r="G20" s="30"/>
    </row>
    <row r="21" spans="1:7" ht="12.75">
      <c r="A21" s="33"/>
      <c r="B21" s="34"/>
      <c r="C21" s="34"/>
      <c r="D21" s="34"/>
      <c r="E21" s="34"/>
      <c r="F21" s="30"/>
      <c r="G21" s="30"/>
    </row>
    <row r="22" spans="2:7" ht="12.75">
      <c r="B22" s="30"/>
      <c r="C22" s="30"/>
      <c r="D22" s="30"/>
      <c r="E22" s="30"/>
      <c r="F22" s="30"/>
      <c r="G22" s="30"/>
    </row>
    <row r="23" spans="2:7" ht="12.75">
      <c r="B23" s="30"/>
      <c r="C23" s="30"/>
      <c r="D23" s="30"/>
      <c r="E23" s="30"/>
      <c r="F23" s="30"/>
      <c r="G23" s="30"/>
    </row>
    <row r="24" spans="2:7" ht="12.75">
      <c r="B24" s="30"/>
      <c r="C24" s="30"/>
      <c r="D24" s="30"/>
      <c r="E24" s="30"/>
      <c r="F24" s="30"/>
      <c r="G24" s="30"/>
    </row>
    <row r="25" spans="2:7" ht="12.75">
      <c r="B25" s="30"/>
      <c r="C25" s="30"/>
      <c r="D25" s="30"/>
      <c r="E25" s="30"/>
      <c r="F25" s="30"/>
      <c r="G25" s="30"/>
    </row>
    <row r="26" spans="2:7" ht="12.75">
      <c r="B26" s="30"/>
      <c r="C26" s="30"/>
      <c r="D26" s="30"/>
      <c r="E26" s="30"/>
      <c r="F26" s="30"/>
      <c r="G26" s="30"/>
    </row>
    <row r="27" spans="2:7" ht="12.75">
      <c r="B27" s="30"/>
      <c r="C27" s="30"/>
      <c r="D27" s="30"/>
      <c r="E27" s="30"/>
      <c r="F27" s="30"/>
      <c r="G27" s="30"/>
    </row>
    <row r="28" spans="2:7" ht="12.75">
      <c r="B28" s="30"/>
      <c r="C28" s="30"/>
      <c r="D28" s="30"/>
      <c r="E28" s="30"/>
      <c r="F28" s="30"/>
      <c r="G28" s="30"/>
    </row>
    <row r="29" spans="2:7" ht="12.75">
      <c r="B29" s="30"/>
      <c r="C29" s="30"/>
      <c r="D29" s="30"/>
      <c r="E29" s="30"/>
      <c r="F29" s="30"/>
      <c r="G29" s="30"/>
    </row>
    <row r="30" spans="1:7" ht="12.75">
      <c r="A30" s="29"/>
      <c r="B30" s="30"/>
      <c r="C30" s="30"/>
      <c r="D30" s="30"/>
      <c r="E30" s="30"/>
      <c r="F30" s="30"/>
      <c r="G30" s="30"/>
    </row>
    <row r="38" spans="1:7" ht="9.75" customHeight="1">
      <c r="A38" s="10"/>
      <c r="B38" s="11" t="s">
        <v>4</v>
      </c>
      <c r="C38" s="11"/>
      <c r="D38" s="11"/>
      <c r="E38" s="11"/>
      <c r="F38" s="11"/>
      <c r="G38" s="11"/>
    </row>
    <row r="39" spans="1:7" ht="20.25" customHeight="1" thickBot="1">
      <c r="A39" s="194" t="s">
        <v>5</v>
      </c>
      <c r="B39" s="194" t="s">
        <v>6</v>
      </c>
      <c r="C39" s="194" t="s">
        <v>7</v>
      </c>
      <c r="D39" s="194" t="s">
        <v>8</v>
      </c>
      <c r="E39" s="194" t="s">
        <v>7</v>
      </c>
      <c r="F39" s="194" t="s">
        <v>9</v>
      </c>
      <c r="G39" s="194" t="s">
        <v>10</v>
      </c>
    </row>
    <row r="40" spans="1:9" ht="12.75">
      <c r="A40" s="13" t="s">
        <v>167</v>
      </c>
      <c r="B40" s="14">
        <v>243</v>
      </c>
      <c r="C40" s="15">
        <v>0.009246575342465754</v>
      </c>
      <c r="D40" s="16">
        <v>504</v>
      </c>
      <c r="E40" s="15">
        <v>0.01833393961440524</v>
      </c>
      <c r="F40" s="16">
        <v>747</v>
      </c>
      <c r="G40" s="17">
        <v>0.013892505114376046</v>
      </c>
      <c r="I40" s="18"/>
    </row>
    <row r="41" spans="1:9" ht="12.75">
      <c r="A41" s="19" t="s">
        <v>12</v>
      </c>
      <c r="B41" s="20">
        <v>1872</v>
      </c>
      <c r="C41" s="21">
        <v>0.07123287671232877</v>
      </c>
      <c r="D41" s="22">
        <v>2494</v>
      </c>
      <c r="E41" s="21">
        <v>0.09072389959985451</v>
      </c>
      <c r="F41" s="22">
        <v>4366</v>
      </c>
      <c r="G41" s="23">
        <v>0.08119769388134648</v>
      </c>
      <c r="I41" s="18"/>
    </row>
    <row r="42" spans="1:9" ht="12.75">
      <c r="A42" s="19" t="s">
        <v>13</v>
      </c>
      <c r="B42" s="20">
        <v>4797</v>
      </c>
      <c r="C42" s="21">
        <v>0.18253424657534245</v>
      </c>
      <c r="D42" s="22">
        <v>5343</v>
      </c>
      <c r="E42" s="21">
        <v>0.19436158603128412</v>
      </c>
      <c r="F42" s="22">
        <v>10140</v>
      </c>
      <c r="G42" s="23">
        <v>0.1885809931188395</v>
      </c>
      <c r="I42" s="18"/>
    </row>
    <row r="43" spans="1:9" ht="12.75">
      <c r="A43" s="19" t="s">
        <v>276</v>
      </c>
      <c r="B43" s="20">
        <v>7002</v>
      </c>
      <c r="C43" s="21">
        <v>0.26643835616438355</v>
      </c>
      <c r="D43" s="22">
        <v>6214</v>
      </c>
      <c r="E43" s="21">
        <v>0.226045834849036</v>
      </c>
      <c r="F43" s="22">
        <v>13216</v>
      </c>
      <c r="G43" s="23">
        <v>0.24578761391110285</v>
      </c>
      <c r="I43" s="24"/>
    </row>
    <row r="44" spans="1:9" ht="12.75">
      <c r="A44" s="19" t="s">
        <v>277</v>
      </c>
      <c r="B44" s="20">
        <v>3034</v>
      </c>
      <c r="C44" s="21">
        <v>0.1154490106544901</v>
      </c>
      <c r="D44" s="22">
        <v>2632</v>
      </c>
      <c r="E44" s="21">
        <v>0.09574390687522735</v>
      </c>
      <c r="F44" s="22">
        <v>5666</v>
      </c>
      <c r="G44" s="23">
        <v>0.1053747442811977</v>
      </c>
      <c r="I44" s="24"/>
    </row>
    <row r="45" spans="1:9" ht="12.75">
      <c r="A45" s="19" t="s">
        <v>168</v>
      </c>
      <c r="B45" s="20">
        <v>2831</v>
      </c>
      <c r="C45" s="21">
        <v>0.10772450532724505</v>
      </c>
      <c r="D45" s="22">
        <v>2471</v>
      </c>
      <c r="E45" s="21">
        <v>0.08988723172062568</v>
      </c>
      <c r="F45" s="22">
        <v>5302</v>
      </c>
      <c r="G45" s="23">
        <v>0.09860517016923936</v>
      </c>
      <c r="I45" s="24"/>
    </row>
    <row r="46" spans="1:9" ht="12.75">
      <c r="A46" s="19" t="s">
        <v>278</v>
      </c>
      <c r="B46" s="20">
        <v>3160</v>
      </c>
      <c r="C46" s="21">
        <v>0.1202435312024353</v>
      </c>
      <c r="D46" s="22">
        <v>3166</v>
      </c>
      <c r="E46" s="21">
        <v>0.11516915241906148</v>
      </c>
      <c r="F46" s="22">
        <v>6326</v>
      </c>
      <c r="G46" s="23">
        <v>0.1176492467918914</v>
      </c>
      <c r="I46" s="25"/>
    </row>
    <row r="47" spans="1:9" ht="12.75">
      <c r="A47" s="19" t="s">
        <v>279</v>
      </c>
      <c r="B47" s="20">
        <v>786</v>
      </c>
      <c r="C47" s="21">
        <v>0.029908675799086758</v>
      </c>
      <c r="D47" s="22">
        <v>1655</v>
      </c>
      <c r="E47" s="21">
        <v>0.06020371044016006</v>
      </c>
      <c r="F47" s="22">
        <v>2441</v>
      </c>
      <c r="G47" s="23">
        <v>0.04539706155848986</v>
      </c>
      <c r="I47" s="18"/>
    </row>
    <row r="48" spans="1:9" ht="12.75">
      <c r="A48" s="19" t="s">
        <v>169</v>
      </c>
      <c r="B48" s="20">
        <v>1689</v>
      </c>
      <c r="C48" s="21">
        <v>0.06426940639269406</v>
      </c>
      <c r="D48" s="22">
        <v>2391</v>
      </c>
      <c r="E48" s="21">
        <v>0.086977082575482</v>
      </c>
      <c r="F48" s="22">
        <v>4080</v>
      </c>
      <c r="G48" s="23">
        <v>0.07587874279337921</v>
      </c>
      <c r="I48" s="26"/>
    </row>
    <row r="49" spans="1:7" ht="12.75">
      <c r="A49" s="19" t="s">
        <v>280</v>
      </c>
      <c r="B49" s="20">
        <v>5</v>
      </c>
      <c r="C49" s="27">
        <v>0.0001902587519025875</v>
      </c>
      <c r="D49" s="22">
        <v>4</v>
      </c>
      <c r="E49" s="27">
        <v>0.00014550745725718444</v>
      </c>
      <c r="F49" s="22">
        <v>9</v>
      </c>
      <c r="G49" s="28">
        <v>0.0001673795796912777</v>
      </c>
    </row>
    <row r="50" spans="1:7" ht="12.75">
      <c r="A50" s="19" t="s">
        <v>281</v>
      </c>
      <c r="B50" s="20">
        <v>396</v>
      </c>
      <c r="C50" s="21">
        <v>0.015068493150684932</v>
      </c>
      <c r="D50" s="22">
        <v>104</v>
      </c>
      <c r="E50" s="27">
        <v>0.0037831938886867954</v>
      </c>
      <c r="F50" s="22">
        <v>500</v>
      </c>
      <c r="G50" s="28">
        <v>0.009298865538404314</v>
      </c>
    </row>
    <row r="51" spans="1:7" ht="12.75">
      <c r="A51" s="19" t="s">
        <v>282</v>
      </c>
      <c r="B51" s="20">
        <v>18</v>
      </c>
      <c r="C51" s="27">
        <v>0.0006849315068493151</v>
      </c>
      <c r="D51" s="22">
        <v>17</v>
      </c>
      <c r="E51" s="27">
        <v>0.0006184066933430339</v>
      </c>
      <c r="F51" s="22">
        <v>35</v>
      </c>
      <c r="G51" s="28">
        <v>0.000650920587688302</v>
      </c>
    </row>
    <row r="52" spans="1:7" ht="12.75">
      <c r="A52" s="19" t="s">
        <v>23</v>
      </c>
      <c r="B52" s="20">
        <v>278</v>
      </c>
      <c r="C52" s="27">
        <v>0.010578386605783868</v>
      </c>
      <c r="D52" s="22">
        <v>406</v>
      </c>
      <c r="E52" s="27">
        <v>0.01476900691160422</v>
      </c>
      <c r="F52" s="22">
        <v>684</v>
      </c>
      <c r="G52" s="28">
        <v>0.012720848056537105</v>
      </c>
    </row>
    <row r="53" spans="1:7" ht="12.75">
      <c r="A53" s="19" t="s">
        <v>299</v>
      </c>
      <c r="B53" s="20">
        <v>169</v>
      </c>
      <c r="C53" s="27">
        <v>0.006430745814307458</v>
      </c>
      <c r="D53" s="22">
        <v>89</v>
      </c>
      <c r="E53" s="27">
        <v>0.0032375409239723536</v>
      </c>
      <c r="F53" s="22">
        <v>258</v>
      </c>
      <c r="G53" s="28">
        <v>0.004798214617816626</v>
      </c>
    </row>
    <row r="54" spans="1:7" ht="13.5" thickBot="1">
      <c r="A54" s="195" t="s">
        <v>9</v>
      </c>
      <c r="B54" s="196">
        <v>26280</v>
      </c>
      <c r="C54" s="197">
        <v>1</v>
      </c>
      <c r="D54" s="196">
        <v>27490</v>
      </c>
      <c r="E54" s="197">
        <v>1</v>
      </c>
      <c r="F54" s="196">
        <v>53770</v>
      </c>
      <c r="G54" s="197">
        <v>1</v>
      </c>
    </row>
    <row r="55" spans="1:7" ht="12.75">
      <c r="A55" s="29" t="s">
        <v>368</v>
      </c>
      <c r="B55" s="30"/>
      <c r="C55" s="30"/>
      <c r="D55" s="30"/>
      <c r="E55" s="30"/>
      <c r="F55" s="30"/>
      <c r="G55" s="30"/>
    </row>
    <row r="56" spans="1:7" ht="12.75">
      <c r="A56" s="156" t="s">
        <v>3</v>
      </c>
      <c r="B56" s="30"/>
      <c r="C56" s="30"/>
      <c r="D56" s="30"/>
      <c r="E56" s="30"/>
      <c r="F56" s="30"/>
      <c r="G56" s="30"/>
    </row>
    <row r="60" ht="12.75">
      <c r="A60" s="268"/>
    </row>
    <row r="61" ht="12.75">
      <c r="A61" s="268"/>
    </row>
    <row r="62" ht="12.75">
      <c r="A62" s="268"/>
    </row>
    <row r="63" ht="12.75">
      <c r="A63" s="268"/>
    </row>
    <row r="64" ht="12.75">
      <c r="A64" s="268"/>
    </row>
    <row r="65" ht="12.75">
      <c r="A65" s="268"/>
    </row>
    <row r="66" ht="12.75">
      <c r="A66" s="268"/>
    </row>
    <row r="67" ht="12.75">
      <c r="A67" s="268"/>
    </row>
    <row r="68" ht="12.75">
      <c r="A68" s="268"/>
    </row>
    <row r="69" ht="12.75">
      <c r="A69" s="268"/>
    </row>
    <row r="70" ht="12.75">
      <c r="A70" s="268"/>
    </row>
    <row r="71" ht="12.75">
      <c r="A71" s="268"/>
    </row>
    <row r="72" ht="12.75">
      <c r="A72" s="268"/>
    </row>
    <row r="73" ht="12.75">
      <c r="A73" s="268"/>
    </row>
    <row r="74" ht="12.75">
      <c r="A74" s="268"/>
    </row>
    <row r="75" ht="12.75">
      <c r="A75" s="268"/>
    </row>
    <row r="76" ht="12.75">
      <c r="A76" s="268"/>
    </row>
    <row r="77" ht="12.75">
      <c r="A77" s="268"/>
    </row>
  </sheetData>
  <sheetProtection/>
  <mergeCells count="1">
    <mergeCell ref="H17:I17"/>
  </mergeCells>
  <hyperlinks>
    <hyperlink ref="A56" location="I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showGridLines="0" view="pageLayout" workbookViewId="0" topLeftCell="A1">
      <selection activeCell="D23" sqref="D23"/>
    </sheetView>
  </sheetViews>
  <sheetFormatPr defaultColWidth="11.421875" defaultRowHeight="15"/>
  <cols>
    <col min="1" max="1" width="21.140625" style="54" customWidth="1"/>
    <col min="2" max="2" width="18.7109375" style="54" bestFit="1" customWidth="1"/>
    <col min="3" max="3" width="11.421875" style="54" customWidth="1"/>
    <col min="4" max="4" width="8.57421875" style="54" customWidth="1"/>
    <col min="5" max="5" width="7.57421875" style="54" customWidth="1"/>
    <col min="6" max="254" width="11.421875" style="54" customWidth="1"/>
    <col min="255" max="255" width="21.140625" style="54" customWidth="1"/>
    <col min="256" max="16384" width="6.8515625" style="54" bestFit="1" customWidth="1"/>
  </cols>
  <sheetData>
    <row r="1" spans="1:5" ht="15">
      <c r="A1" s="151" t="s">
        <v>273</v>
      </c>
      <c r="B1" s="109"/>
      <c r="E1" s="5"/>
    </row>
    <row r="2" spans="1:2" ht="15">
      <c r="A2" s="115"/>
      <c r="B2" s="174"/>
    </row>
    <row r="3" spans="1:2" ht="15">
      <c r="A3" s="115" t="s">
        <v>361</v>
      </c>
      <c r="B3" s="174"/>
    </row>
    <row r="4" spans="1:2" ht="15">
      <c r="A4" s="116"/>
      <c r="B4" s="174"/>
    </row>
    <row r="5" spans="1:2" ht="13.5" thickBot="1">
      <c r="A5" s="463"/>
      <c r="B5" s="466" t="s">
        <v>163</v>
      </c>
    </row>
    <row r="6" spans="1:2" ht="12.75">
      <c r="A6" s="193" t="s">
        <v>158</v>
      </c>
      <c r="B6" s="109"/>
    </row>
    <row r="7" spans="1:2" ht="12.75">
      <c r="A7" s="109" t="s">
        <v>409</v>
      </c>
      <c r="B7" s="152">
        <v>34</v>
      </c>
    </row>
    <row r="8" spans="1:2" ht="12.75">
      <c r="A8" s="109" t="s">
        <v>410</v>
      </c>
      <c r="B8" s="152">
        <v>101</v>
      </c>
    </row>
    <row r="9" spans="1:2" ht="12.75">
      <c r="A9" s="109" t="s">
        <v>411</v>
      </c>
      <c r="B9" s="152">
        <v>68</v>
      </c>
    </row>
    <row r="10" spans="1:2" ht="12.75">
      <c r="A10" s="109" t="s">
        <v>412</v>
      </c>
      <c r="B10" s="152">
        <v>66</v>
      </c>
    </row>
    <row r="11" spans="1:2" ht="12.75">
      <c r="A11" s="109" t="s">
        <v>413</v>
      </c>
      <c r="B11" s="152">
        <v>40</v>
      </c>
    </row>
    <row r="12" spans="1:2" ht="12.75">
      <c r="A12" s="109" t="s">
        <v>334</v>
      </c>
      <c r="B12" s="152">
        <v>33</v>
      </c>
    </row>
    <row r="13" spans="1:2" ht="12.75">
      <c r="A13" s="102" t="s">
        <v>9</v>
      </c>
      <c r="B13" s="189">
        <f>SUM(B7:B12)</f>
        <v>342</v>
      </c>
    </row>
    <row r="14" spans="1:2" ht="12.75">
      <c r="A14" s="109"/>
      <c r="B14" s="189"/>
    </row>
    <row r="15" spans="1:2" ht="12.75">
      <c r="A15" s="229" t="s">
        <v>164</v>
      </c>
      <c r="B15" s="152"/>
    </row>
    <row r="16" spans="1:2" ht="12.75">
      <c r="A16" s="109" t="s">
        <v>409</v>
      </c>
      <c r="B16" s="190">
        <v>36</v>
      </c>
    </row>
    <row r="17" spans="1:2" ht="12.75">
      <c r="A17" s="109" t="s">
        <v>410</v>
      </c>
      <c r="B17" s="190">
        <v>32</v>
      </c>
    </row>
    <row r="18" spans="1:2" ht="12.75">
      <c r="A18" s="109" t="s">
        <v>411</v>
      </c>
      <c r="B18" s="190">
        <v>34</v>
      </c>
    </row>
    <row r="19" spans="1:2" ht="12.75">
      <c r="A19" s="54" t="s">
        <v>412</v>
      </c>
      <c r="B19" s="190">
        <v>12</v>
      </c>
    </row>
    <row r="20" spans="1:2" ht="12.75">
      <c r="A20" s="109" t="s">
        <v>413</v>
      </c>
      <c r="B20" s="190">
        <v>10</v>
      </c>
    </row>
    <row r="21" spans="1:2" ht="12.75">
      <c r="A21" s="102" t="s">
        <v>9</v>
      </c>
      <c r="B21" s="100">
        <f>SUM(B16:B20)</f>
        <v>124</v>
      </c>
    </row>
    <row r="22" ht="12.75">
      <c r="A22" s="102"/>
    </row>
    <row r="23" spans="1:2" ht="12.75">
      <c r="A23" s="102" t="s">
        <v>165</v>
      </c>
      <c r="B23" s="152"/>
    </row>
    <row r="24" spans="1:2" ht="12.75">
      <c r="A24" s="109" t="s">
        <v>409</v>
      </c>
      <c r="B24" s="152">
        <v>54</v>
      </c>
    </row>
    <row r="25" spans="1:2" ht="12.75">
      <c r="A25" s="109" t="s">
        <v>410</v>
      </c>
      <c r="B25" s="152">
        <v>22</v>
      </c>
    </row>
    <row r="26" spans="1:2" ht="12.75">
      <c r="A26" s="109" t="s">
        <v>411</v>
      </c>
      <c r="B26" s="152">
        <v>26</v>
      </c>
    </row>
    <row r="27" spans="1:2" ht="12.75">
      <c r="A27" s="54" t="s">
        <v>412</v>
      </c>
      <c r="B27" s="152">
        <v>11</v>
      </c>
    </row>
    <row r="28" spans="1:2" ht="12.75">
      <c r="A28" s="109" t="s">
        <v>413</v>
      </c>
      <c r="B28" s="152">
        <v>9</v>
      </c>
    </row>
    <row r="29" spans="1:2" ht="12.75">
      <c r="A29" s="193" t="s">
        <v>9</v>
      </c>
      <c r="B29" s="189">
        <f>SUM(B24:B28)</f>
        <v>122</v>
      </c>
    </row>
    <row r="30" spans="1:2" ht="13.5" thickBot="1">
      <c r="A30" s="413" t="s">
        <v>105</v>
      </c>
      <c r="B30" s="414">
        <f>B13+B21+B29</f>
        <v>588</v>
      </c>
    </row>
    <row r="31" spans="1:2" ht="12.75">
      <c r="A31" s="154" t="s">
        <v>166</v>
      </c>
      <c r="B31" s="188"/>
    </row>
    <row r="32" ht="12.75">
      <c r="A32" s="230" t="s">
        <v>3</v>
      </c>
    </row>
  </sheetData>
  <sheetProtection/>
  <hyperlinks>
    <hyperlink ref="A32" location="I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showGridLines="0" view="pageLayout" workbookViewId="0" topLeftCell="A10">
      <selection activeCell="A2" sqref="A2"/>
    </sheetView>
  </sheetViews>
  <sheetFormatPr defaultColWidth="11.421875" defaultRowHeight="15"/>
  <cols>
    <col min="1" max="1" width="21.7109375" style="12" customWidth="1"/>
    <col min="2" max="2" width="5.00390625" style="12" bestFit="1" customWidth="1"/>
    <col min="3" max="3" width="7.7109375" style="12" bestFit="1" customWidth="1"/>
    <col min="4" max="4" width="7.57421875" style="12" bestFit="1" customWidth="1"/>
    <col min="5" max="5" width="6.00390625" style="12" bestFit="1" customWidth="1"/>
    <col min="6" max="6" width="8.57421875" style="12" bestFit="1" customWidth="1"/>
    <col min="7" max="7" width="7.57421875" style="12" bestFit="1" customWidth="1"/>
    <col min="8" max="8" width="6.00390625" style="12" bestFit="1" customWidth="1"/>
    <col min="9" max="9" width="8.57421875" style="12" bestFit="1" customWidth="1"/>
    <col min="10" max="10" width="7.7109375" style="12" customWidth="1"/>
    <col min="11" max="229" width="11.421875" style="12" customWidth="1"/>
    <col min="230" max="230" width="21.7109375" style="12" customWidth="1"/>
    <col min="231" max="231" width="5.00390625" style="12" bestFit="1" customWidth="1"/>
    <col min="232" max="232" width="8.57421875" style="12" bestFit="1" customWidth="1"/>
    <col min="233" max="233" width="7.140625" style="12" bestFit="1" customWidth="1"/>
    <col min="234" max="234" width="6.00390625" style="12" bestFit="1" customWidth="1"/>
    <col min="235" max="235" width="8.57421875" style="12" bestFit="1" customWidth="1"/>
    <col min="236" max="236" width="8.00390625" style="12" bestFit="1" customWidth="1"/>
    <col min="237" max="237" width="6.00390625" style="12" bestFit="1" customWidth="1"/>
    <col min="238" max="238" width="8.57421875" style="12" bestFit="1" customWidth="1"/>
    <col min="239" max="239" width="7.00390625" style="12" bestFit="1" customWidth="1"/>
    <col min="240" max="240" width="8.7109375" style="12" bestFit="1" customWidth="1"/>
    <col min="241" max="241" width="7.00390625" style="12" bestFit="1" customWidth="1"/>
    <col min="242" max="242" width="8.8515625" style="12" bestFit="1" customWidth="1"/>
    <col min="243" max="16384" width="11.421875" style="12" customWidth="1"/>
  </cols>
  <sheetData>
    <row r="1" spans="1:10" ht="15">
      <c r="A1" s="35" t="s">
        <v>269</v>
      </c>
      <c r="J1" s="5"/>
    </row>
    <row r="2" ht="15">
      <c r="A2" s="274">
        <v>2020</v>
      </c>
    </row>
    <row r="3" spans="1:11" ht="12.75">
      <c r="A3" s="36"/>
      <c r="B3" s="36"/>
      <c r="C3" s="36"/>
      <c r="D3" s="36"/>
      <c r="E3" s="36"/>
      <c r="F3" s="36"/>
      <c r="G3" s="36"/>
      <c r="H3" s="36"/>
      <c r="I3" s="63"/>
      <c r="J3" s="63"/>
      <c r="K3" s="269"/>
    </row>
    <row r="4" spans="1:11" s="37" customFormat="1" ht="12.75" customHeight="1">
      <c r="A4" s="244"/>
      <c r="B4" s="468" t="s">
        <v>24</v>
      </c>
      <c r="C4" s="469"/>
      <c r="D4" s="470"/>
      <c r="E4" s="469" t="s">
        <v>25</v>
      </c>
      <c r="F4" s="469"/>
      <c r="G4" s="469"/>
      <c r="H4" s="468" t="s">
        <v>26</v>
      </c>
      <c r="I4" s="469"/>
      <c r="J4" s="471"/>
      <c r="K4" s="269"/>
    </row>
    <row r="5" spans="1:11" ht="13.5" thickBot="1">
      <c r="A5" s="245" t="s">
        <v>27</v>
      </c>
      <c r="B5" s="202" t="s">
        <v>9</v>
      </c>
      <c r="C5" s="198" t="s">
        <v>29</v>
      </c>
      <c r="D5" s="240" t="s">
        <v>28</v>
      </c>
      <c r="E5" s="198" t="s">
        <v>9</v>
      </c>
      <c r="F5" s="198" t="s">
        <v>29</v>
      </c>
      <c r="G5" s="240" t="s">
        <v>28</v>
      </c>
      <c r="H5" s="241" t="s">
        <v>9</v>
      </c>
      <c r="I5" s="242" t="s">
        <v>29</v>
      </c>
      <c r="J5" s="243" t="s">
        <v>28</v>
      </c>
      <c r="K5" s="269"/>
    </row>
    <row r="6" spans="1:11" ht="20.25" customHeight="1">
      <c r="A6" s="13" t="s">
        <v>11</v>
      </c>
      <c r="B6" s="203">
        <v>121</v>
      </c>
      <c r="C6" s="246">
        <v>0.014977101126377027</v>
      </c>
      <c r="D6" s="249">
        <v>0.16176470588235292</v>
      </c>
      <c r="E6" s="38">
        <v>15</v>
      </c>
      <c r="F6" s="250">
        <v>0.0010014688209373749</v>
      </c>
      <c r="G6" s="180">
        <v>0.020053475935828877</v>
      </c>
      <c r="H6" s="203">
        <v>61</v>
      </c>
      <c r="I6" s="250">
        <v>0.003810356674370666</v>
      </c>
      <c r="J6" s="246">
        <v>0.08155080213903744</v>
      </c>
      <c r="K6" s="269"/>
    </row>
    <row r="7" spans="1:11" ht="20.25" customHeight="1">
      <c r="A7" s="19" t="s">
        <v>12</v>
      </c>
      <c r="B7" s="204">
        <v>239</v>
      </c>
      <c r="C7" s="247">
        <v>0.029582869166976115</v>
      </c>
      <c r="D7" s="237">
        <v>0.05464106081390032</v>
      </c>
      <c r="E7" s="39">
        <v>406</v>
      </c>
      <c r="F7" s="247">
        <v>0.027106422753371617</v>
      </c>
      <c r="G7" s="247">
        <v>0.0928212162780064</v>
      </c>
      <c r="H7" s="204">
        <v>412</v>
      </c>
      <c r="I7" s="247">
        <v>0.025735523767880564</v>
      </c>
      <c r="J7" s="247">
        <v>0.09419295839048926</v>
      </c>
      <c r="K7" s="269"/>
    </row>
    <row r="8" spans="1:11" s="37" customFormat="1" ht="20.25" customHeight="1">
      <c r="A8" s="19" t="s">
        <v>13</v>
      </c>
      <c r="B8" s="204">
        <v>497</v>
      </c>
      <c r="C8" s="247">
        <v>0.061517514543879194</v>
      </c>
      <c r="D8" s="237">
        <v>0.04885961462839166</v>
      </c>
      <c r="E8" s="39">
        <v>1075</v>
      </c>
      <c r="F8" s="247">
        <v>0.07177193216717853</v>
      </c>
      <c r="G8" s="247">
        <v>0.10568226504128982</v>
      </c>
      <c r="H8" s="204">
        <v>2258</v>
      </c>
      <c r="I8" s="181">
        <v>0.14104566181522893</v>
      </c>
      <c r="J8" s="247">
        <v>0.22198191112858828</v>
      </c>
      <c r="K8" s="269"/>
    </row>
    <row r="9" spans="1:11" ht="20.25" customHeight="1">
      <c r="A9" s="19" t="s">
        <v>14</v>
      </c>
      <c r="B9" s="204">
        <v>2468</v>
      </c>
      <c r="C9" s="247">
        <v>0.3054833518999876</v>
      </c>
      <c r="D9" s="237">
        <v>0.18035662087109036</v>
      </c>
      <c r="E9" s="39">
        <v>4081</v>
      </c>
      <c r="F9" s="247">
        <v>0.27246628388302846</v>
      </c>
      <c r="G9" s="247">
        <v>0.2982315112540193</v>
      </c>
      <c r="H9" s="204">
        <v>4309</v>
      </c>
      <c r="I9" s="247">
        <v>0.2691610968830033</v>
      </c>
      <c r="J9" s="247">
        <v>0.3148933060508623</v>
      </c>
      <c r="K9" s="269"/>
    </row>
    <row r="10" spans="1:11" ht="20.25" customHeight="1">
      <c r="A10" s="19" t="s">
        <v>15</v>
      </c>
      <c r="B10" s="204">
        <v>1006</v>
      </c>
      <c r="C10" s="247">
        <v>0.12452036143087016</v>
      </c>
      <c r="D10" s="237">
        <v>0.17755030003529826</v>
      </c>
      <c r="E10" s="39">
        <v>1806</v>
      </c>
      <c r="F10" s="247">
        <v>0.12057684604085991</v>
      </c>
      <c r="G10" s="247">
        <v>0.3187433815743029</v>
      </c>
      <c r="H10" s="204">
        <v>2331</v>
      </c>
      <c r="I10" s="247">
        <v>0.14560559685177088</v>
      </c>
      <c r="J10" s="247">
        <v>0.41140134133427464</v>
      </c>
      <c r="K10" s="269"/>
    </row>
    <row r="11" spans="1:11" ht="20.25" customHeight="1">
      <c r="A11" s="19" t="s">
        <v>16</v>
      </c>
      <c r="B11" s="204">
        <v>752</v>
      </c>
      <c r="C11" s="247">
        <v>0.09308082683500433</v>
      </c>
      <c r="D11" s="237">
        <v>0.14183327046397587</v>
      </c>
      <c r="E11" s="39">
        <v>2080</v>
      </c>
      <c r="F11" s="247">
        <v>0.13887034316998265</v>
      </c>
      <c r="G11" s="247">
        <v>0.3923047906450396</v>
      </c>
      <c r="H11" s="204">
        <v>2093</v>
      </c>
      <c r="I11" s="247">
        <v>0.13073895933537386</v>
      </c>
      <c r="J11" s="247">
        <v>0.3947566955865711</v>
      </c>
      <c r="K11" s="269"/>
    </row>
    <row r="12" spans="1:11" s="37" customFormat="1" ht="20.25" customHeight="1">
      <c r="A12" s="19" t="s">
        <v>17</v>
      </c>
      <c r="B12" s="204">
        <v>1731</v>
      </c>
      <c r="C12" s="247">
        <v>0.214259190493873</v>
      </c>
      <c r="D12" s="237">
        <v>0.27358937885253676</v>
      </c>
      <c r="E12" s="39">
        <v>1982</v>
      </c>
      <c r="F12" s="247">
        <v>0.13232741353985847</v>
      </c>
      <c r="G12" s="247">
        <v>0.3132606290501027</v>
      </c>
      <c r="H12" s="204">
        <v>2030</v>
      </c>
      <c r="I12" s="247">
        <v>0.12680367293397463</v>
      </c>
      <c r="J12" s="247">
        <v>0.3208471629524261</v>
      </c>
      <c r="K12" s="269"/>
    </row>
    <row r="13" spans="1:11" ht="20.25" customHeight="1">
      <c r="A13" s="19" t="s">
        <v>18</v>
      </c>
      <c r="B13" s="204">
        <v>62</v>
      </c>
      <c r="C13" s="181">
        <v>0.007674217106077486</v>
      </c>
      <c r="D13" s="237">
        <v>0.025399426464563703</v>
      </c>
      <c r="E13" s="39">
        <v>1127</v>
      </c>
      <c r="F13" s="247">
        <v>0.07524369074642809</v>
      </c>
      <c r="G13" s="181">
        <v>0.4616960262187628</v>
      </c>
      <c r="H13" s="204">
        <v>894</v>
      </c>
      <c r="I13" s="247">
        <v>0.055843587981760257</v>
      </c>
      <c r="J13" s="247">
        <v>0.3662433428922573</v>
      </c>
      <c r="K13" s="269"/>
    </row>
    <row r="14" spans="1:11" ht="20.25" customHeight="1">
      <c r="A14" s="19" t="s">
        <v>19</v>
      </c>
      <c r="B14" s="204">
        <v>786</v>
      </c>
      <c r="C14" s="247">
        <v>0.09728926847382102</v>
      </c>
      <c r="D14" s="237">
        <v>0.19259985297721147</v>
      </c>
      <c r="E14" s="39">
        <v>1787</v>
      </c>
      <c r="F14" s="181">
        <v>0.11930831886767258</v>
      </c>
      <c r="G14" s="181">
        <v>0.43788287184513597</v>
      </c>
      <c r="H14" s="204">
        <v>1257</v>
      </c>
      <c r="I14" s="247">
        <v>0.07851833343744144</v>
      </c>
      <c r="J14" s="247">
        <v>0.3080127419750061</v>
      </c>
      <c r="K14" s="269"/>
    </row>
    <row r="15" spans="1:11" ht="20.25" customHeight="1">
      <c r="A15" s="19" t="s">
        <v>20</v>
      </c>
      <c r="B15" s="204">
        <v>0</v>
      </c>
      <c r="C15" s="182">
        <v>0</v>
      </c>
      <c r="D15" s="238">
        <v>0</v>
      </c>
      <c r="E15" s="39">
        <v>5</v>
      </c>
      <c r="F15" s="182">
        <v>0.00033382294031245827</v>
      </c>
      <c r="G15" s="247">
        <v>0.5555555555555556</v>
      </c>
      <c r="H15" s="204">
        <v>1</v>
      </c>
      <c r="I15" s="182">
        <v>6.246486351427322E-05</v>
      </c>
      <c r="J15" s="247">
        <v>0.1111111111111111</v>
      </c>
      <c r="K15" s="269"/>
    </row>
    <row r="16" spans="1:11" s="37" customFormat="1" ht="20.25" customHeight="1">
      <c r="A16" s="19" t="s">
        <v>21</v>
      </c>
      <c r="B16" s="204">
        <v>10</v>
      </c>
      <c r="C16" s="248">
        <v>0.0012377769525931427</v>
      </c>
      <c r="D16" s="237">
        <v>0.02</v>
      </c>
      <c r="E16" s="39">
        <v>256</v>
      </c>
      <c r="F16" s="247">
        <v>0.017091734543997865</v>
      </c>
      <c r="G16" s="247">
        <v>0.512</v>
      </c>
      <c r="H16" s="204">
        <v>204</v>
      </c>
      <c r="I16" s="248">
        <v>0.012742832156911738</v>
      </c>
      <c r="J16" s="247">
        <v>0.408</v>
      </c>
      <c r="K16" s="269"/>
    </row>
    <row r="17" spans="1:11" ht="20.25" customHeight="1">
      <c r="A17" s="19" t="s">
        <v>22</v>
      </c>
      <c r="B17" s="204">
        <v>4</v>
      </c>
      <c r="C17" s="182">
        <v>0.0004951107810372571</v>
      </c>
      <c r="D17" s="238">
        <v>0.11428571428571428</v>
      </c>
      <c r="E17" s="39">
        <v>23</v>
      </c>
      <c r="F17" s="248">
        <v>0.0015355855254373081</v>
      </c>
      <c r="G17" s="247">
        <v>0.657142857142857</v>
      </c>
      <c r="H17" s="204">
        <v>4</v>
      </c>
      <c r="I17" s="182">
        <v>0.0002498594540570929</v>
      </c>
      <c r="J17" s="247">
        <v>0.11428571428571428</v>
      </c>
      <c r="K17" s="269"/>
    </row>
    <row r="18" spans="1:11" ht="20.25" customHeight="1">
      <c r="A18" s="19" t="s">
        <v>23</v>
      </c>
      <c r="B18" s="204">
        <v>145</v>
      </c>
      <c r="C18" s="248">
        <v>0.01794776581260057</v>
      </c>
      <c r="D18" s="237">
        <v>0.21198830409356723</v>
      </c>
      <c r="E18" s="39">
        <v>335</v>
      </c>
      <c r="F18" s="248">
        <v>0.022366137000934705</v>
      </c>
      <c r="G18" s="247">
        <v>0.489766081871345</v>
      </c>
      <c r="H18" s="204">
        <v>155</v>
      </c>
      <c r="I18" s="182">
        <v>0.00968205384471235</v>
      </c>
      <c r="J18" s="247">
        <v>0.22660818713450293</v>
      </c>
      <c r="K18" s="269"/>
    </row>
    <row r="19" spans="1:11" ht="20.25" customHeight="1">
      <c r="A19" s="19" t="s">
        <v>299</v>
      </c>
      <c r="B19" s="204">
        <v>258</v>
      </c>
      <c r="C19" s="248">
        <v>0.03193464537690308</v>
      </c>
      <c r="D19" s="238">
        <v>0.019337430670064458</v>
      </c>
      <c r="E19" s="39">
        <v>0</v>
      </c>
      <c r="F19" s="182">
        <v>0</v>
      </c>
      <c r="G19" s="181">
        <v>0</v>
      </c>
      <c r="H19" s="204">
        <v>0</v>
      </c>
      <c r="I19" s="182">
        <v>0</v>
      </c>
      <c r="J19" s="181">
        <v>0</v>
      </c>
      <c r="K19" s="269"/>
    </row>
    <row r="20" spans="1:11" ht="20.25" customHeight="1" thickBot="1">
      <c r="A20" s="199" t="s">
        <v>9</v>
      </c>
      <c r="B20" s="205">
        <v>8079</v>
      </c>
      <c r="C20" s="201">
        <v>1</v>
      </c>
      <c r="D20" s="206">
        <v>0.11992874638165221</v>
      </c>
      <c r="E20" s="200">
        <v>14978</v>
      </c>
      <c r="F20" s="201">
        <v>1</v>
      </c>
      <c r="G20" s="201">
        <v>0.2223409782528019</v>
      </c>
      <c r="H20" s="205">
        <v>16009</v>
      </c>
      <c r="I20" s="201">
        <v>1</v>
      </c>
      <c r="J20" s="201">
        <v>0.2376456616937579</v>
      </c>
      <c r="K20" s="269"/>
    </row>
    <row r="21" spans="1:8" ht="12.75">
      <c r="A21" s="36"/>
      <c r="B21" s="40"/>
      <c r="C21" s="40"/>
      <c r="D21" s="40"/>
      <c r="E21" s="40"/>
      <c r="F21" s="40"/>
      <c r="G21" s="40"/>
      <c r="H21" s="40"/>
    </row>
    <row r="22" spans="1:10" ht="12.75" customHeight="1">
      <c r="A22" s="244"/>
      <c r="B22" s="468" t="s">
        <v>30</v>
      </c>
      <c r="C22" s="469"/>
      <c r="D22" s="470"/>
      <c r="E22" s="469" t="s">
        <v>31</v>
      </c>
      <c r="F22" s="472"/>
      <c r="G22" s="472"/>
      <c r="H22" s="468" t="s">
        <v>9</v>
      </c>
      <c r="I22" s="472"/>
      <c r="J22" s="473"/>
    </row>
    <row r="23" spans="1:10" s="37" customFormat="1" ht="13.5" thickBot="1">
      <c r="A23" s="245" t="s">
        <v>27</v>
      </c>
      <c r="B23" s="202" t="s">
        <v>9</v>
      </c>
      <c r="C23" s="198" t="s">
        <v>29</v>
      </c>
      <c r="D23" s="240" t="s">
        <v>28</v>
      </c>
      <c r="E23" s="198" t="s">
        <v>9</v>
      </c>
      <c r="F23" s="198" t="s">
        <v>29</v>
      </c>
      <c r="G23" s="240" t="s">
        <v>28</v>
      </c>
      <c r="H23" s="202" t="s">
        <v>9</v>
      </c>
      <c r="I23" s="198" t="s">
        <v>29</v>
      </c>
      <c r="J23" s="240" t="s">
        <v>28</v>
      </c>
    </row>
    <row r="24" spans="1:10" ht="19.5" customHeight="1">
      <c r="A24" s="13" t="s">
        <v>11</v>
      </c>
      <c r="B24" s="203">
        <v>161</v>
      </c>
      <c r="C24" s="246">
        <v>0.01692776784775523</v>
      </c>
      <c r="D24" s="249">
        <v>0.21524064171122995</v>
      </c>
      <c r="E24" s="38">
        <v>389</v>
      </c>
      <c r="F24" s="246">
        <v>0.07490853071442326</v>
      </c>
      <c r="G24" s="246">
        <v>0.5200534759358288</v>
      </c>
      <c r="H24" s="203">
        <v>748</v>
      </c>
      <c r="I24" s="246">
        <v>0.011103688859199884</v>
      </c>
      <c r="J24" s="239">
        <v>1</v>
      </c>
    </row>
    <row r="25" spans="1:10" ht="19.5" customHeight="1">
      <c r="A25" s="19" t="s">
        <v>12</v>
      </c>
      <c r="B25" s="204">
        <v>1370</v>
      </c>
      <c r="C25" s="247">
        <v>0.14404373882872462</v>
      </c>
      <c r="D25" s="237">
        <v>0.31321444901691814</v>
      </c>
      <c r="E25" s="39">
        <v>1939</v>
      </c>
      <c r="F25" s="247">
        <v>0.3733872520700944</v>
      </c>
      <c r="G25" s="181">
        <v>0.4433013260173754</v>
      </c>
      <c r="H25" s="203">
        <v>4374</v>
      </c>
      <c r="I25" s="247">
        <v>0.06492985971943888</v>
      </c>
      <c r="J25" s="239">
        <v>1</v>
      </c>
    </row>
    <row r="26" spans="1:10" ht="19.5" customHeight="1">
      <c r="A26" s="19" t="s">
        <v>13</v>
      </c>
      <c r="B26" s="204">
        <v>4202</v>
      </c>
      <c r="C26" s="247">
        <v>0.44180422668489117</v>
      </c>
      <c r="D26" s="237">
        <v>0.413094769956744</v>
      </c>
      <c r="E26" s="39">
        <v>2108</v>
      </c>
      <c r="F26" s="181">
        <v>0.4059310610437127</v>
      </c>
      <c r="G26" s="247">
        <v>0.20723554856468737</v>
      </c>
      <c r="H26" s="203">
        <v>10172</v>
      </c>
      <c r="I26" s="247">
        <v>0.15099829288206043</v>
      </c>
      <c r="J26" s="239">
        <v>1</v>
      </c>
    </row>
    <row r="27" spans="1:10" s="37" customFormat="1" ht="19.5" customHeight="1">
      <c r="A27" s="19" t="s">
        <v>14</v>
      </c>
      <c r="B27" s="204">
        <v>1907</v>
      </c>
      <c r="C27" s="247">
        <v>0.20050467879297657</v>
      </c>
      <c r="D27" s="237">
        <v>0.13935983630517393</v>
      </c>
      <c r="E27" s="39">
        <v>451</v>
      </c>
      <c r="F27" s="247">
        <v>0.08684767956865011</v>
      </c>
      <c r="G27" s="247">
        <v>0.03295819935691318</v>
      </c>
      <c r="H27" s="203">
        <v>13684</v>
      </c>
      <c r="I27" s="247">
        <v>0.203132190306539</v>
      </c>
      <c r="J27" s="239">
        <v>1</v>
      </c>
    </row>
    <row r="28" spans="1:10" ht="19.5" customHeight="1">
      <c r="A28" s="19" t="s">
        <v>15</v>
      </c>
      <c r="B28" s="204">
        <v>452</v>
      </c>
      <c r="C28" s="247">
        <v>0.047523919671958785</v>
      </c>
      <c r="D28" s="237">
        <v>0.07977409106953759</v>
      </c>
      <c r="E28" s="39">
        <v>71</v>
      </c>
      <c r="F28" s="247">
        <v>0.013672251107259772</v>
      </c>
      <c r="G28" s="248">
        <v>0.012530885986586658</v>
      </c>
      <c r="H28" s="203">
        <v>5666</v>
      </c>
      <c r="I28" s="247">
        <v>0.08410895865805684</v>
      </c>
      <c r="J28" s="239">
        <v>1</v>
      </c>
    </row>
    <row r="29" spans="1:10" ht="19.5" customHeight="1">
      <c r="A29" s="19" t="s">
        <v>16</v>
      </c>
      <c r="B29" s="204">
        <v>309</v>
      </c>
      <c r="C29" s="247">
        <v>0.03248869729786563</v>
      </c>
      <c r="D29" s="237">
        <v>0.05827989437947944</v>
      </c>
      <c r="E29" s="39">
        <v>68</v>
      </c>
      <c r="F29" s="248">
        <v>0.013094550356248796</v>
      </c>
      <c r="G29" s="248">
        <v>0.012825348924933987</v>
      </c>
      <c r="H29" s="203">
        <v>5302</v>
      </c>
      <c r="I29" s="247">
        <v>0.0787055592666815</v>
      </c>
      <c r="J29" s="239">
        <v>1</v>
      </c>
    </row>
    <row r="30" spans="1:10" ht="19.5" customHeight="1">
      <c r="A30" s="19" t="s">
        <v>17</v>
      </c>
      <c r="B30" s="204">
        <v>516</v>
      </c>
      <c r="C30" s="247">
        <v>0.0542529702449795</v>
      </c>
      <c r="D30" s="237">
        <v>0.0815552394499763</v>
      </c>
      <c r="E30" s="39">
        <v>67</v>
      </c>
      <c r="F30" s="248">
        <v>0.012901983439245137</v>
      </c>
      <c r="G30" s="248">
        <v>0.010589536905326378</v>
      </c>
      <c r="H30" s="203">
        <v>6327</v>
      </c>
      <c r="I30" s="247">
        <v>0.09392117568470275</v>
      </c>
      <c r="J30" s="239">
        <v>1</v>
      </c>
    </row>
    <row r="31" spans="1:10" s="37" customFormat="1" ht="19.5" customHeight="1">
      <c r="A31" s="19" t="s">
        <v>18</v>
      </c>
      <c r="B31" s="204">
        <v>294</v>
      </c>
      <c r="C31" s="247">
        <v>0.0309115760698139</v>
      </c>
      <c r="D31" s="237">
        <v>0.12044244162228594</v>
      </c>
      <c r="E31" s="39">
        <v>64</v>
      </c>
      <c r="F31" s="248">
        <v>0.012324282688234161</v>
      </c>
      <c r="G31" s="247">
        <v>0.02621876280213027</v>
      </c>
      <c r="H31" s="203">
        <v>2441</v>
      </c>
      <c r="I31" s="247">
        <v>0.03623543383062421</v>
      </c>
      <c r="J31" s="239">
        <v>1</v>
      </c>
    </row>
    <row r="32" spans="1:10" ht="19.5" customHeight="1">
      <c r="A32" s="19" t="s">
        <v>19</v>
      </c>
      <c r="B32" s="204">
        <v>225</v>
      </c>
      <c r="C32" s="247">
        <v>0.02365681842077595</v>
      </c>
      <c r="D32" s="237">
        <v>0.05513354569958344</v>
      </c>
      <c r="E32" s="39">
        <v>25</v>
      </c>
      <c r="F32" s="248">
        <v>0.004814172925091469</v>
      </c>
      <c r="G32" s="248">
        <v>0.006125949522175937</v>
      </c>
      <c r="H32" s="203">
        <v>4081</v>
      </c>
      <c r="I32" s="247">
        <v>0.06058042009945817</v>
      </c>
      <c r="J32" s="239">
        <v>1</v>
      </c>
    </row>
    <row r="33" spans="1:10" ht="19.5" customHeight="1">
      <c r="A33" s="19" t="s">
        <v>20</v>
      </c>
      <c r="B33" s="204">
        <v>3</v>
      </c>
      <c r="C33" s="182">
        <v>0.00031542424561034594</v>
      </c>
      <c r="D33" s="237">
        <v>0.33333333333333326</v>
      </c>
      <c r="E33" s="39">
        <v>0</v>
      </c>
      <c r="F33" s="181">
        <v>0</v>
      </c>
      <c r="G33" s="181">
        <v>0</v>
      </c>
      <c r="H33" s="203">
        <v>9</v>
      </c>
      <c r="I33" s="182">
        <v>0.0001336005344021376</v>
      </c>
      <c r="J33" s="239">
        <v>1</v>
      </c>
    </row>
    <row r="34" spans="1:10" ht="19.5" customHeight="1">
      <c r="A34" s="19" t="s">
        <v>21</v>
      </c>
      <c r="B34" s="204">
        <v>26</v>
      </c>
      <c r="C34" s="248">
        <v>0.0027336767952896644</v>
      </c>
      <c r="D34" s="237">
        <v>0.052000000000000005</v>
      </c>
      <c r="E34" s="39">
        <v>4</v>
      </c>
      <c r="F34" s="247">
        <v>0.0007702676680146351</v>
      </c>
      <c r="G34" s="247">
        <v>0.008</v>
      </c>
      <c r="H34" s="203">
        <v>500</v>
      </c>
      <c r="I34" s="182">
        <v>0.007422251911229867</v>
      </c>
      <c r="J34" s="239">
        <v>1</v>
      </c>
    </row>
    <row r="35" spans="1:10" s="37" customFormat="1" ht="19.5" customHeight="1">
      <c r="A35" s="19" t="s">
        <v>22</v>
      </c>
      <c r="B35" s="204">
        <v>1</v>
      </c>
      <c r="C35" s="181">
        <v>0.00010514141520344864</v>
      </c>
      <c r="D35" s="237">
        <v>0.02857142857142857</v>
      </c>
      <c r="E35" s="39">
        <v>3</v>
      </c>
      <c r="F35" s="182">
        <v>0.0005777007510109763</v>
      </c>
      <c r="G35" s="247">
        <v>0.08571428571428572</v>
      </c>
      <c r="H35" s="203">
        <v>35</v>
      </c>
      <c r="I35" s="248">
        <v>0.0005195576337860907</v>
      </c>
      <c r="J35" s="239">
        <v>1</v>
      </c>
    </row>
    <row r="36" spans="1:10" ht="19.5" customHeight="1">
      <c r="A36" s="19" t="s">
        <v>23</v>
      </c>
      <c r="B36" s="204">
        <v>45</v>
      </c>
      <c r="C36" s="248">
        <v>0.004731363684155189</v>
      </c>
      <c r="D36" s="237">
        <v>0.06578947368421052</v>
      </c>
      <c r="E36" s="39">
        <v>4</v>
      </c>
      <c r="F36" s="181">
        <v>0.0007702676680146351</v>
      </c>
      <c r="G36" s="247">
        <v>0.005847953216374269</v>
      </c>
      <c r="H36" s="203">
        <v>684</v>
      </c>
      <c r="I36" s="248">
        <v>0.010153640614562458</v>
      </c>
      <c r="J36" s="239">
        <v>1</v>
      </c>
    </row>
    <row r="37" spans="1:10" ht="19.5" customHeight="1">
      <c r="A37" s="19" t="s">
        <v>299</v>
      </c>
      <c r="B37" s="204">
        <v>0</v>
      </c>
      <c r="C37" s="182">
        <v>0</v>
      </c>
      <c r="D37" s="238">
        <v>0</v>
      </c>
      <c r="E37" s="39">
        <v>0</v>
      </c>
      <c r="F37" s="181">
        <v>0</v>
      </c>
      <c r="G37" s="181">
        <v>0</v>
      </c>
      <c r="H37" s="203">
        <v>13342</v>
      </c>
      <c r="I37" s="248">
        <v>0.19805536999925777</v>
      </c>
      <c r="J37" s="239">
        <v>1</v>
      </c>
    </row>
    <row r="38" spans="1:10" s="37" customFormat="1" ht="19.5" customHeight="1" thickBot="1">
      <c r="A38" s="199" t="s">
        <v>9</v>
      </c>
      <c r="B38" s="205">
        <v>9511</v>
      </c>
      <c r="C38" s="201">
        <v>1</v>
      </c>
      <c r="D38" s="206">
        <v>0.14118607585541454</v>
      </c>
      <c r="E38" s="200">
        <v>5193</v>
      </c>
      <c r="F38" s="201">
        <v>1</v>
      </c>
      <c r="G38" s="201">
        <v>0.0770875083500334</v>
      </c>
      <c r="H38" s="207">
        <v>67365</v>
      </c>
      <c r="I38" s="201">
        <v>1</v>
      </c>
      <c r="J38" s="220">
        <v>1</v>
      </c>
    </row>
    <row r="39" spans="1:8" ht="12.75">
      <c r="A39" s="29" t="s">
        <v>350</v>
      </c>
      <c r="B39" s="40"/>
      <c r="C39" s="40"/>
      <c r="D39" s="40"/>
      <c r="E39" s="40"/>
      <c r="F39" s="40"/>
      <c r="G39" s="40"/>
      <c r="H39" s="41"/>
    </row>
    <row r="40" s="63" customFormat="1" ht="12.75">
      <c r="A40" s="156" t="s">
        <v>3</v>
      </c>
    </row>
  </sheetData>
  <sheetProtection/>
  <mergeCells count="6">
    <mergeCell ref="B4:D4"/>
    <mergeCell ref="E4:G4"/>
    <mergeCell ref="H4:J4"/>
    <mergeCell ref="B22:D22"/>
    <mergeCell ref="E22:G22"/>
    <mergeCell ref="H22:J22"/>
  </mergeCells>
  <hyperlinks>
    <hyperlink ref="A40" location="I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42"/>
  <sheetViews>
    <sheetView showGridLines="0" view="pageLayout" workbookViewId="0" topLeftCell="A1">
      <selection activeCell="B27" sqref="B27"/>
    </sheetView>
  </sheetViews>
  <sheetFormatPr defaultColWidth="11.421875" defaultRowHeight="15"/>
  <cols>
    <col min="1" max="1" width="23.140625" style="12" customWidth="1"/>
    <col min="2" max="2" width="7.00390625" style="12" customWidth="1"/>
    <col min="3" max="3" width="7.8515625" style="12" customWidth="1"/>
    <col min="4" max="4" width="6.421875" style="12" customWidth="1"/>
    <col min="5" max="5" width="6.7109375" style="12" bestFit="1" customWidth="1"/>
    <col min="6" max="6" width="9.140625" style="12" customWidth="1"/>
    <col min="7" max="7" width="6.8515625" style="12" bestFit="1" customWidth="1"/>
    <col min="8" max="8" width="7.00390625" style="12" customWidth="1"/>
    <col min="9" max="9" width="6.8515625" style="12" customWidth="1"/>
    <col min="10" max="10" width="7.7109375" style="12" customWidth="1"/>
    <col min="11" max="11" width="6.00390625" style="12" customWidth="1"/>
    <col min="12" max="12" width="7.8515625" style="12" customWidth="1"/>
    <col min="13" max="13" width="6.8515625" style="12" customWidth="1"/>
    <col min="14" max="14" width="5.00390625" style="12" customWidth="1"/>
    <col min="15" max="15" width="6.00390625" style="12" customWidth="1"/>
    <col min="16" max="16384" width="11.421875" style="12" customWidth="1"/>
  </cols>
  <sheetData>
    <row r="1" spans="1:15" ht="15">
      <c r="A1" s="42" t="s">
        <v>270</v>
      </c>
      <c r="B1" s="43"/>
      <c r="C1" s="43"/>
      <c r="D1" s="43"/>
      <c r="E1" s="43"/>
      <c r="F1" s="43"/>
      <c r="G1" s="43"/>
      <c r="O1" s="5"/>
    </row>
    <row r="2" spans="1:8" ht="15">
      <c r="A2" s="277">
        <v>2020</v>
      </c>
      <c r="B2" s="43"/>
      <c r="C2" s="43"/>
      <c r="D2" s="43"/>
      <c r="E2" s="43"/>
      <c r="F2" s="43"/>
      <c r="G2" s="43"/>
      <c r="H2" s="43"/>
    </row>
    <row r="3" spans="1:8" ht="15">
      <c r="A3" s="44"/>
      <c r="B3" s="43"/>
      <c r="C3" s="43"/>
      <c r="D3" s="43"/>
      <c r="E3" s="43"/>
      <c r="F3" s="43"/>
      <c r="G3" s="43"/>
      <c r="H3" s="43"/>
    </row>
    <row r="5" spans="1:15" ht="50.25" customHeight="1" thickBot="1">
      <c r="A5" s="309" t="s">
        <v>27</v>
      </c>
      <c r="B5" s="310" t="s">
        <v>32</v>
      </c>
      <c r="C5" s="311" t="s">
        <v>40</v>
      </c>
      <c r="D5" s="312" t="s">
        <v>42</v>
      </c>
      <c r="E5" s="311" t="s">
        <v>35</v>
      </c>
      <c r="F5" s="312" t="s">
        <v>346</v>
      </c>
      <c r="G5" s="311" t="s">
        <v>33</v>
      </c>
      <c r="H5" s="312" t="s">
        <v>38</v>
      </c>
      <c r="I5" s="311" t="s">
        <v>347</v>
      </c>
      <c r="J5" s="312" t="s">
        <v>36</v>
      </c>
      <c r="K5" s="311" t="s">
        <v>300</v>
      </c>
      <c r="L5" s="312" t="s">
        <v>348</v>
      </c>
      <c r="M5" s="311" t="s">
        <v>37</v>
      </c>
      <c r="N5" s="313" t="s">
        <v>349</v>
      </c>
      <c r="O5" s="314" t="s">
        <v>9</v>
      </c>
    </row>
    <row r="6" spans="1:15" ht="12.75">
      <c r="A6" s="13" t="s">
        <v>167</v>
      </c>
      <c r="B6" s="315">
        <v>28</v>
      </c>
      <c r="C6" s="38">
        <v>166</v>
      </c>
      <c r="D6" s="316">
        <v>108</v>
      </c>
      <c r="E6" s="38">
        <v>47</v>
      </c>
      <c r="F6" s="316">
        <v>49</v>
      </c>
      <c r="G6" s="38">
        <v>101</v>
      </c>
      <c r="H6" s="316">
        <v>13</v>
      </c>
      <c r="I6" s="38">
        <v>62</v>
      </c>
      <c r="J6" s="316">
        <v>48</v>
      </c>
      <c r="K6" s="38">
        <v>24</v>
      </c>
      <c r="L6" s="316">
        <v>35</v>
      </c>
      <c r="M6" s="38">
        <v>37</v>
      </c>
      <c r="N6" s="317">
        <v>29</v>
      </c>
      <c r="O6" s="318">
        <v>747</v>
      </c>
    </row>
    <row r="7" spans="1:15" ht="12.75">
      <c r="A7" s="19" t="s">
        <v>12</v>
      </c>
      <c r="B7" s="319">
        <v>229</v>
      </c>
      <c r="C7" s="39">
        <v>1037</v>
      </c>
      <c r="D7" s="320">
        <v>598</v>
      </c>
      <c r="E7" s="39">
        <v>302</v>
      </c>
      <c r="F7" s="320">
        <v>299</v>
      </c>
      <c r="G7" s="39">
        <v>437</v>
      </c>
      <c r="H7" s="320">
        <v>132</v>
      </c>
      <c r="I7" s="39">
        <v>288</v>
      </c>
      <c r="J7" s="320">
        <v>202</v>
      </c>
      <c r="K7" s="39">
        <v>201</v>
      </c>
      <c r="L7" s="320">
        <v>208</v>
      </c>
      <c r="M7" s="39">
        <v>258</v>
      </c>
      <c r="N7" s="321">
        <v>175</v>
      </c>
      <c r="O7" s="322">
        <v>4366</v>
      </c>
    </row>
    <row r="8" spans="1:15" ht="12.75">
      <c r="A8" s="19" t="s">
        <v>13</v>
      </c>
      <c r="B8" s="319">
        <v>673</v>
      </c>
      <c r="C8" s="39">
        <v>2181</v>
      </c>
      <c r="D8" s="320">
        <v>963</v>
      </c>
      <c r="E8" s="39">
        <v>1003</v>
      </c>
      <c r="F8" s="320">
        <v>883</v>
      </c>
      <c r="G8" s="39">
        <v>803</v>
      </c>
      <c r="H8" s="320">
        <v>336</v>
      </c>
      <c r="I8" s="39">
        <v>655</v>
      </c>
      <c r="J8" s="320">
        <v>417</v>
      </c>
      <c r="K8" s="39">
        <v>545</v>
      </c>
      <c r="L8" s="320">
        <v>537</v>
      </c>
      <c r="M8" s="39">
        <v>707</v>
      </c>
      <c r="N8" s="321">
        <v>437</v>
      </c>
      <c r="O8" s="322">
        <v>10140</v>
      </c>
    </row>
    <row r="9" spans="1:15" ht="12.75">
      <c r="A9" s="19" t="s">
        <v>276</v>
      </c>
      <c r="B9" s="319">
        <v>763</v>
      </c>
      <c r="C9" s="39">
        <v>2666</v>
      </c>
      <c r="D9" s="320">
        <v>1230</v>
      </c>
      <c r="E9" s="39">
        <v>1398</v>
      </c>
      <c r="F9" s="320">
        <v>1148</v>
      </c>
      <c r="G9" s="39">
        <v>1280</v>
      </c>
      <c r="H9" s="320">
        <v>510</v>
      </c>
      <c r="I9" s="39">
        <v>680</v>
      </c>
      <c r="J9" s="320">
        <v>617</v>
      </c>
      <c r="K9" s="39">
        <v>668</v>
      </c>
      <c r="L9" s="320">
        <v>782</v>
      </c>
      <c r="M9" s="39">
        <v>1010</v>
      </c>
      <c r="N9" s="321">
        <v>464</v>
      </c>
      <c r="O9" s="322">
        <v>13216</v>
      </c>
    </row>
    <row r="10" spans="1:15" ht="12.75">
      <c r="A10" s="19" t="s">
        <v>277</v>
      </c>
      <c r="B10" s="319">
        <v>342</v>
      </c>
      <c r="C10" s="39">
        <v>1111</v>
      </c>
      <c r="D10" s="320">
        <v>466</v>
      </c>
      <c r="E10" s="39">
        <v>690</v>
      </c>
      <c r="F10" s="320">
        <v>569</v>
      </c>
      <c r="G10" s="39">
        <v>502</v>
      </c>
      <c r="H10" s="320">
        <v>251</v>
      </c>
      <c r="I10" s="39">
        <v>220</v>
      </c>
      <c r="J10" s="320">
        <v>183</v>
      </c>
      <c r="K10" s="39">
        <v>288</v>
      </c>
      <c r="L10" s="320">
        <v>356</v>
      </c>
      <c r="M10" s="39">
        <v>487</v>
      </c>
      <c r="N10" s="321">
        <v>201</v>
      </c>
      <c r="O10" s="322">
        <v>5666</v>
      </c>
    </row>
    <row r="11" spans="1:15" ht="12.75">
      <c r="A11" s="19" t="s">
        <v>168</v>
      </c>
      <c r="B11" s="319">
        <v>296</v>
      </c>
      <c r="C11" s="39">
        <v>831</v>
      </c>
      <c r="D11" s="320">
        <v>372</v>
      </c>
      <c r="E11" s="39">
        <v>647</v>
      </c>
      <c r="F11" s="320">
        <v>549</v>
      </c>
      <c r="G11" s="39">
        <v>537</v>
      </c>
      <c r="H11" s="320">
        <v>349</v>
      </c>
      <c r="I11" s="39">
        <v>192</v>
      </c>
      <c r="J11" s="320">
        <v>137</v>
      </c>
      <c r="K11" s="39">
        <v>323</v>
      </c>
      <c r="L11" s="320">
        <v>386</v>
      </c>
      <c r="M11" s="39">
        <v>490</v>
      </c>
      <c r="N11" s="321">
        <v>193</v>
      </c>
      <c r="O11" s="322">
        <v>5302</v>
      </c>
    </row>
    <row r="12" spans="1:15" ht="12.75">
      <c r="A12" s="19" t="s">
        <v>278</v>
      </c>
      <c r="B12" s="319">
        <v>355</v>
      </c>
      <c r="C12" s="39">
        <v>983</v>
      </c>
      <c r="D12" s="320">
        <v>473</v>
      </c>
      <c r="E12" s="39">
        <v>670</v>
      </c>
      <c r="F12" s="320">
        <v>776</v>
      </c>
      <c r="G12" s="39">
        <v>623</v>
      </c>
      <c r="H12" s="320">
        <v>395</v>
      </c>
      <c r="I12" s="39">
        <v>206</v>
      </c>
      <c r="J12" s="320">
        <v>183</v>
      </c>
      <c r="K12" s="39">
        <v>456</v>
      </c>
      <c r="L12" s="320">
        <v>494</v>
      </c>
      <c r="M12" s="39">
        <v>541</v>
      </c>
      <c r="N12" s="321">
        <v>171</v>
      </c>
      <c r="O12" s="322">
        <v>6326</v>
      </c>
    </row>
    <row r="13" spans="1:15" ht="12.75">
      <c r="A13" s="19" t="s">
        <v>279</v>
      </c>
      <c r="B13" s="319">
        <v>132</v>
      </c>
      <c r="C13" s="39">
        <v>325</v>
      </c>
      <c r="D13" s="320">
        <v>124</v>
      </c>
      <c r="E13" s="39">
        <v>279</v>
      </c>
      <c r="F13" s="320">
        <v>327</v>
      </c>
      <c r="G13" s="39">
        <v>266</v>
      </c>
      <c r="H13" s="320">
        <v>203</v>
      </c>
      <c r="I13" s="39">
        <v>66</v>
      </c>
      <c r="J13" s="320">
        <v>56</v>
      </c>
      <c r="K13" s="39">
        <v>178</v>
      </c>
      <c r="L13" s="320">
        <v>235</v>
      </c>
      <c r="M13" s="39">
        <v>177</v>
      </c>
      <c r="N13" s="321">
        <v>73</v>
      </c>
      <c r="O13" s="322">
        <v>2441</v>
      </c>
    </row>
    <row r="14" spans="1:15" ht="12.75">
      <c r="A14" s="19" t="s">
        <v>169</v>
      </c>
      <c r="B14" s="319">
        <v>242</v>
      </c>
      <c r="C14" s="39">
        <v>575</v>
      </c>
      <c r="D14" s="320">
        <v>205</v>
      </c>
      <c r="E14" s="39">
        <v>407</v>
      </c>
      <c r="F14" s="320">
        <v>516</v>
      </c>
      <c r="G14" s="39">
        <v>433</v>
      </c>
      <c r="H14" s="320">
        <v>346</v>
      </c>
      <c r="I14" s="39">
        <v>109</v>
      </c>
      <c r="J14" s="320">
        <v>78</v>
      </c>
      <c r="K14" s="39">
        <v>328</v>
      </c>
      <c r="L14" s="320">
        <v>420</v>
      </c>
      <c r="M14" s="39">
        <v>309</v>
      </c>
      <c r="N14" s="321">
        <v>112</v>
      </c>
      <c r="O14" s="322">
        <v>4080</v>
      </c>
    </row>
    <row r="15" spans="1:15" ht="12.75">
      <c r="A15" s="19" t="s">
        <v>280</v>
      </c>
      <c r="B15" s="319">
        <v>1</v>
      </c>
      <c r="C15" s="39">
        <v>2</v>
      </c>
      <c r="D15" s="320">
        <v>2</v>
      </c>
      <c r="E15" s="39">
        <v>0</v>
      </c>
      <c r="F15" s="320">
        <v>0</v>
      </c>
      <c r="G15" s="39">
        <v>3</v>
      </c>
      <c r="H15" s="320">
        <v>1</v>
      </c>
      <c r="I15" s="39">
        <v>0</v>
      </c>
      <c r="J15" s="320">
        <v>0</v>
      </c>
      <c r="K15" s="39">
        <v>0</v>
      </c>
      <c r="L15" s="320">
        <v>0</v>
      </c>
      <c r="M15" s="39">
        <v>0</v>
      </c>
      <c r="N15" s="321">
        <v>0</v>
      </c>
      <c r="O15" s="322">
        <v>9</v>
      </c>
    </row>
    <row r="16" spans="1:15" ht="12.75">
      <c r="A16" s="19" t="s">
        <v>281</v>
      </c>
      <c r="B16" s="319">
        <v>27</v>
      </c>
      <c r="C16" s="39">
        <v>43</v>
      </c>
      <c r="D16" s="320">
        <v>22</v>
      </c>
      <c r="E16" s="39">
        <v>72</v>
      </c>
      <c r="F16" s="320">
        <v>45</v>
      </c>
      <c r="G16" s="39">
        <v>75</v>
      </c>
      <c r="H16" s="320">
        <v>51</v>
      </c>
      <c r="I16" s="39">
        <v>14</v>
      </c>
      <c r="J16" s="320">
        <v>10</v>
      </c>
      <c r="K16" s="39">
        <v>28</v>
      </c>
      <c r="L16" s="320">
        <v>54</v>
      </c>
      <c r="M16" s="39">
        <v>44</v>
      </c>
      <c r="N16" s="321">
        <v>15</v>
      </c>
      <c r="O16" s="322">
        <v>500</v>
      </c>
    </row>
    <row r="17" spans="1:15" ht="24">
      <c r="A17" s="19" t="s">
        <v>282</v>
      </c>
      <c r="B17" s="319">
        <v>5</v>
      </c>
      <c r="C17" s="39">
        <v>8</v>
      </c>
      <c r="D17" s="320">
        <v>3</v>
      </c>
      <c r="E17" s="39">
        <v>4</v>
      </c>
      <c r="F17" s="320">
        <v>4</v>
      </c>
      <c r="G17" s="39">
        <v>2</v>
      </c>
      <c r="H17" s="320">
        <v>3</v>
      </c>
      <c r="I17" s="39">
        <v>1</v>
      </c>
      <c r="J17" s="320">
        <v>2</v>
      </c>
      <c r="K17" s="39">
        <v>1</v>
      </c>
      <c r="L17" s="320">
        <v>0</v>
      </c>
      <c r="M17" s="39">
        <v>2</v>
      </c>
      <c r="N17" s="321">
        <v>0</v>
      </c>
      <c r="O17" s="322">
        <v>35</v>
      </c>
    </row>
    <row r="18" spans="1:15" ht="12.75">
      <c r="A18" s="19" t="s">
        <v>23</v>
      </c>
      <c r="B18" s="319">
        <v>33</v>
      </c>
      <c r="C18" s="39">
        <v>88</v>
      </c>
      <c r="D18" s="320">
        <v>30</v>
      </c>
      <c r="E18" s="39">
        <v>76</v>
      </c>
      <c r="F18" s="320">
        <v>95</v>
      </c>
      <c r="G18" s="39">
        <v>74</v>
      </c>
      <c r="H18" s="320">
        <v>64</v>
      </c>
      <c r="I18" s="39">
        <v>16</v>
      </c>
      <c r="J18" s="320">
        <v>13</v>
      </c>
      <c r="K18" s="39">
        <v>74</v>
      </c>
      <c r="L18" s="320">
        <v>62</v>
      </c>
      <c r="M18" s="39">
        <v>35</v>
      </c>
      <c r="N18" s="321">
        <v>24</v>
      </c>
      <c r="O18" s="322">
        <v>684</v>
      </c>
    </row>
    <row r="19" spans="1:15" ht="12.75">
      <c r="A19" s="12" t="s">
        <v>302</v>
      </c>
      <c r="B19" s="319">
        <v>12</v>
      </c>
      <c r="C19" s="39">
        <v>30</v>
      </c>
      <c r="D19" s="320">
        <v>23</v>
      </c>
      <c r="E19" s="323">
        <v>36</v>
      </c>
      <c r="F19" s="320">
        <v>23</v>
      </c>
      <c r="G19" s="323">
        <v>21</v>
      </c>
      <c r="H19" s="320">
        <v>11</v>
      </c>
      <c r="I19" s="323">
        <v>33</v>
      </c>
      <c r="J19" s="320">
        <v>14</v>
      </c>
      <c r="K19" s="323">
        <v>10</v>
      </c>
      <c r="L19" s="320">
        <v>11</v>
      </c>
      <c r="M19" s="323">
        <v>22</v>
      </c>
      <c r="N19" s="321">
        <v>12</v>
      </c>
      <c r="O19" s="322">
        <v>258</v>
      </c>
    </row>
    <row r="20" spans="1:15" ht="13.5" thickBot="1">
      <c r="A20" s="324" t="s">
        <v>9</v>
      </c>
      <c r="B20" s="325">
        <v>3138</v>
      </c>
      <c r="C20" s="325">
        <v>10046</v>
      </c>
      <c r="D20" s="325">
        <v>4619</v>
      </c>
      <c r="E20" s="325">
        <v>5631</v>
      </c>
      <c r="F20" s="325">
        <v>5283</v>
      </c>
      <c r="G20" s="325">
        <v>5157</v>
      </c>
      <c r="H20" s="325">
        <v>2665</v>
      </c>
      <c r="I20" s="325">
        <v>2542</v>
      </c>
      <c r="J20" s="325">
        <v>1960</v>
      </c>
      <c r="K20" s="325">
        <v>3124</v>
      </c>
      <c r="L20" s="325">
        <v>3580</v>
      </c>
      <c r="M20" s="325">
        <v>4119</v>
      </c>
      <c r="N20" s="326">
        <v>1906</v>
      </c>
      <c r="O20" s="326">
        <v>53770</v>
      </c>
    </row>
    <row r="21" ht="12.75">
      <c r="A21" s="29" t="s">
        <v>368</v>
      </c>
    </row>
    <row r="22" ht="12.75">
      <c r="A22" s="156" t="s">
        <v>3</v>
      </c>
    </row>
    <row r="25" ht="12.75">
      <c r="A25" s="270"/>
    </row>
    <row r="26" ht="12.75">
      <c r="A26" s="270"/>
    </row>
    <row r="27" ht="12.75">
      <c r="A27" s="270"/>
    </row>
    <row r="28" ht="12.75">
      <c r="A28" s="270"/>
    </row>
    <row r="29" ht="12.75">
      <c r="A29" s="270"/>
    </row>
    <row r="30" ht="12.75">
      <c r="A30" s="270"/>
    </row>
    <row r="31" ht="12.75">
      <c r="A31" s="270"/>
    </row>
    <row r="32" ht="12.75">
      <c r="A32" s="270"/>
    </row>
    <row r="33" ht="12.75">
      <c r="A33" s="270"/>
    </row>
    <row r="34" ht="12.75">
      <c r="A34" s="270"/>
    </row>
    <row r="35" ht="12.75">
      <c r="A35" s="270"/>
    </row>
    <row r="36" ht="12.75">
      <c r="A36" s="270"/>
    </row>
    <row r="37" ht="12.75">
      <c r="A37" s="270"/>
    </row>
    <row r="38" ht="12.75">
      <c r="A38" s="270"/>
    </row>
    <row r="39" ht="12.75">
      <c r="A39" s="270"/>
    </row>
    <row r="40" ht="12.75">
      <c r="A40" s="270"/>
    </row>
    <row r="41" ht="12.75">
      <c r="A41" s="270"/>
    </row>
    <row r="42" ht="12.75">
      <c r="A42" s="270"/>
    </row>
  </sheetData>
  <sheetProtection/>
  <hyperlinks>
    <hyperlink ref="A22" location="Index!A1" display="Índex"/>
  </hyperlinks>
  <printOptions/>
  <pageMargins left="0.7" right="0.7" top="0.75" bottom="0.75" header="0.3" footer="0.3"/>
  <pageSetup horizontalDpi="600" verticalDpi="600" orientation="landscape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46"/>
  <sheetViews>
    <sheetView showGridLines="0" view="pageLayout" workbookViewId="0" topLeftCell="A1">
      <selection activeCell="A24" sqref="A23:A24"/>
    </sheetView>
  </sheetViews>
  <sheetFormatPr defaultColWidth="11.421875" defaultRowHeight="15"/>
  <cols>
    <col min="1" max="1" width="15.00390625" style="12" customWidth="1"/>
    <col min="2" max="2" width="5.8515625" style="251" customWidth="1"/>
    <col min="3" max="3" width="7.8515625" style="251" customWidth="1"/>
    <col min="4" max="4" width="10.421875" style="251" customWidth="1"/>
    <col min="5" max="5" width="6.7109375" style="251" customWidth="1"/>
    <col min="6" max="6" width="6.8515625" style="251" customWidth="1"/>
    <col min="7" max="7" width="6.421875" style="251" bestFit="1" customWidth="1"/>
    <col min="8" max="8" width="8.57421875" style="251" customWidth="1"/>
    <col min="9" max="9" width="6.7109375" style="251" bestFit="1" customWidth="1"/>
    <col min="10" max="10" width="8.421875" style="251" customWidth="1"/>
    <col min="11" max="11" width="8.140625" style="251" customWidth="1"/>
    <col min="12" max="12" width="9.140625" style="251" customWidth="1"/>
    <col min="13" max="13" width="7.8515625" style="251" bestFit="1" customWidth="1"/>
    <col min="14" max="14" width="5.57421875" style="251" bestFit="1" customWidth="1"/>
    <col min="15" max="15" width="5.421875" style="251" bestFit="1" customWidth="1"/>
    <col min="16" max="239" width="11.421875" style="12" customWidth="1"/>
    <col min="240" max="240" width="15.00390625" style="12" customWidth="1"/>
    <col min="241" max="241" width="7.00390625" style="12" customWidth="1"/>
    <col min="242" max="242" width="7.57421875" style="12" customWidth="1"/>
    <col min="243" max="243" width="10.00390625" style="12" customWidth="1"/>
    <col min="244" max="244" width="6.28125" style="12" customWidth="1"/>
    <col min="245" max="245" width="6.8515625" style="12" customWidth="1"/>
    <col min="246" max="246" width="6.7109375" style="12" customWidth="1"/>
    <col min="247" max="247" width="8.57421875" style="12" customWidth="1"/>
    <col min="248" max="248" width="9.57421875" style="12" customWidth="1"/>
    <col min="249" max="249" width="11.28125" style="12" customWidth="1"/>
    <col min="250" max="250" width="8.140625" style="12" customWidth="1"/>
    <col min="251" max="251" width="9.140625" style="12" customWidth="1"/>
    <col min="252" max="252" width="11.57421875" style="12" customWidth="1"/>
    <col min="253" max="253" width="6.00390625" style="12" customWidth="1"/>
    <col min="254" max="254" width="6.57421875" style="12" customWidth="1"/>
    <col min="255" max="16384" width="11.421875" style="12" customWidth="1"/>
  </cols>
  <sheetData>
    <row r="1" spans="1:15" ht="15">
      <c r="A1" s="9" t="s">
        <v>271</v>
      </c>
      <c r="O1" s="252"/>
    </row>
    <row r="2" ht="15">
      <c r="A2" s="274">
        <v>2020</v>
      </c>
    </row>
    <row r="3" ht="15">
      <c r="A3" s="9"/>
    </row>
    <row r="4" spans="1:15" ht="45.75" thickBot="1">
      <c r="A4" s="309" t="s">
        <v>27</v>
      </c>
      <c r="B4" s="327" t="s">
        <v>32</v>
      </c>
      <c r="C4" s="328" t="s">
        <v>40</v>
      </c>
      <c r="D4" s="328" t="s">
        <v>42</v>
      </c>
      <c r="E4" s="328" t="s">
        <v>35</v>
      </c>
      <c r="F4" s="328" t="s">
        <v>346</v>
      </c>
      <c r="G4" s="328" t="s">
        <v>33</v>
      </c>
      <c r="H4" s="328" t="s">
        <v>38</v>
      </c>
      <c r="I4" s="328" t="s">
        <v>347</v>
      </c>
      <c r="J4" s="328" t="s">
        <v>36</v>
      </c>
      <c r="K4" s="328" t="s">
        <v>300</v>
      </c>
      <c r="L4" s="328" t="s">
        <v>348</v>
      </c>
      <c r="M4" s="328" t="s">
        <v>37</v>
      </c>
      <c r="N4" s="328" t="s">
        <v>349</v>
      </c>
      <c r="O4" s="329" t="s">
        <v>9</v>
      </c>
    </row>
    <row r="5" spans="1:15" ht="22.5">
      <c r="A5" s="183" t="s">
        <v>167</v>
      </c>
      <c r="B5" s="253">
        <v>0.008922880815806247</v>
      </c>
      <c r="C5" s="254">
        <v>0.016523989647620942</v>
      </c>
      <c r="D5" s="254">
        <v>0.02338168434726131</v>
      </c>
      <c r="E5" s="254">
        <v>0.00834665245959865</v>
      </c>
      <c r="F5" s="254">
        <v>0.009275033125118305</v>
      </c>
      <c r="G5" s="254">
        <v>0.019585030056234246</v>
      </c>
      <c r="H5" s="254">
        <v>0.004878048780487805</v>
      </c>
      <c r="I5" s="254">
        <v>0.024390243902439025</v>
      </c>
      <c r="J5" s="254">
        <v>0.02448979591836735</v>
      </c>
      <c r="K5" s="254">
        <v>0.0076824583866837385</v>
      </c>
      <c r="L5" s="254">
        <v>0.009776536312849162</v>
      </c>
      <c r="M5" s="254">
        <v>0.008982762806506433</v>
      </c>
      <c r="N5" s="254">
        <v>0.015215110178384051</v>
      </c>
      <c r="O5" s="255">
        <v>0.013892505114376046</v>
      </c>
    </row>
    <row r="6" spans="1:15" ht="12.75">
      <c r="A6" s="184" t="s">
        <v>12</v>
      </c>
      <c r="B6" s="256">
        <v>0.07297641810070109</v>
      </c>
      <c r="C6" s="257">
        <v>0.1032251642444754</v>
      </c>
      <c r="D6" s="257">
        <v>0.12946525221909505</v>
      </c>
      <c r="E6" s="257">
        <v>0.05363168176167643</v>
      </c>
      <c r="F6" s="257">
        <v>0.05659663070225251</v>
      </c>
      <c r="G6" s="257">
        <v>0.08473918945123132</v>
      </c>
      <c r="H6" s="257">
        <v>0.04953095684803002</v>
      </c>
      <c r="I6" s="257">
        <v>0.11329661683713611</v>
      </c>
      <c r="J6" s="257">
        <v>0.10306122448979592</v>
      </c>
      <c r="K6" s="257">
        <v>0.06434058898847632</v>
      </c>
      <c r="L6" s="257">
        <v>0.05810055865921788</v>
      </c>
      <c r="M6" s="257">
        <v>0.06263656227239621</v>
      </c>
      <c r="N6" s="257">
        <v>0.09181532004197272</v>
      </c>
      <c r="O6" s="258">
        <v>0.08119769388134648</v>
      </c>
    </row>
    <row r="7" spans="1:15" ht="22.5">
      <c r="A7" s="184" t="s">
        <v>13</v>
      </c>
      <c r="B7" s="256">
        <v>0.21446781389420014</v>
      </c>
      <c r="C7" s="257">
        <v>0.21710133386422456</v>
      </c>
      <c r="D7" s="257">
        <v>0.2084866854297467</v>
      </c>
      <c r="E7" s="257">
        <v>0.17812111525483929</v>
      </c>
      <c r="F7" s="257">
        <v>0.16713988264243804</v>
      </c>
      <c r="G7" s="257">
        <v>0.15571068450649603</v>
      </c>
      <c r="H7" s="257">
        <v>0.12607879924953097</v>
      </c>
      <c r="I7" s="257">
        <v>0.2576711250983478</v>
      </c>
      <c r="J7" s="257">
        <v>0.21275510204081635</v>
      </c>
      <c r="K7" s="257">
        <v>0.17445582586427658</v>
      </c>
      <c r="L7" s="257">
        <v>0.15</v>
      </c>
      <c r="M7" s="257">
        <v>0.1716436028162175</v>
      </c>
      <c r="N7" s="257">
        <v>0.22927597061909757</v>
      </c>
      <c r="O7" s="258">
        <v>0.1885809931188395</v>
      </c>
    </row>
    <row r="8" spans="1:15" ht="11.25" customHeight="1">
      <c r="A8" s="184" t="s">
        <v>276</v>
      </c>
      <c r="B8" s="256">
        <v>0.2431485022307202</v>
      </c>
      <c r="C8" s="257">
        <v>0.2653792554250448</v>
      </c>
      <c r="D8" s="257">
        <v>0.2662914050660316</v>
      </c>
      <c r="E8" s="257">
        <v>0.2482685135855088</v>
      </c>
      <c r="F8" s="257">
        <v>0.21730077607420026</v>
      </c>
      <c r="G8" s="257">
        <v>0.24820632150475086</v>
      </c>
      <c r="H8" s="257">
        <v>0.19136960600375236</v>
      </c>
      <c r="I8" s="257">
        <v>0.2675059008654603</v>
      </c>
      <c r="J8" s="257">
        <v>0.31479591836734694</v>
      </c>
      <c r="K8" s="257">
        <v>0.21382842509603073</v>
      </c>
      <c r="L8" s="257">
        <v>0.21843575418994413</v>
      </c>
      <c r="M8" s="257">
        <v>0.24520514688031075</v>
      </c>
      <c r="N8" s="257">
        <v>0.24344176285414482</v>
      </c>
      <c r="O8" s="258">
        <v>0.24578761391110285</v>
      </c>
    </row>
    <row r="9" spans="1:15" ht="12.75" customHeight="1">
      <c r="A9" s="184" t="s">
        <v>277</v>
      </c>
      <c r="B9" s="256">
        <v>0.1089866156787763</v>
      </c>
      <c r="C9" s="257">
        <v>0.11059128011148715</v>
      </c>
      <c r="D9" s="257">
        <v>0.10088763801688677</v>
      </c>
      <c r="E9" s="257">
        <v>0.12253596164091636</v>
      </c>
      <c r="F9" s="257">
        <v>0.10770395608555745</v>
      </c>
      <c r="G9" s="257">
        <v>0.09734341671514446</v>
      </c>
      <c r="H9" s="257">
        <v>0.09418386491557224</v>
      </c>
      <c r="I9" s="257">
        <v>0.08654602675059009</v>
      </c>
      <c r="J9" s="257">
        <v>0.0933673469387755</v>
      </c>
      <c r="K9" s="257">
        <v>0.09218950064020487</v>
      </c>
      <c r="L9" s="257">
        <v>0.09944134078212291</v>
      </c>
      <c r="M9" s="257">
        <v>0.11823258072347657</v>
      </c>
      <c r="N9" s="257">
        <v>0.10545645330535153</v>
      </c>
      <c r="O9" s="258">
        <v>0.1053747442811977</v>
      </c>
    </row>
    <row r="10" spans="1:15" ht="12.75" customHeight="1">
      <c r="A10" s="184" t="s">
        <v>168</v>
      </c>
      <c r="B10" s="256">
        <v>0.09432759719566602</v>
      </c>
      <c r="C10" s="257">
        <v>0.08271949034441568</v>
      </c>
      <c r="D10" s="257">
        <v>0.08053691275167785</v>
      </c>
      <c r="E10" s="257">
        <v>0.11489966258213462</v>
      </c>
      <c r="F10" s="257">
        <v>0.10391822827938672</v>
      </c>
      <c r="G10" s="257">
        <v>0.10413030831879</v>
      </c>
      <c r="H10" s="257">
        <v>0.13095684803001875</v>
      </c>
      <c r="I10" s="257">
        <v>0.07553107789142408</v>
      </c>
      <c r="J10" s="257">
        <v>0.06989795918367347</v>
      </c>
      <c r="K10" s="257">
        <v>0.10339308578745199</v>
      </c>
      <c r="L10" s="257">
        <v>0.10782122905027933</v>
      </c>
      <c r="M10" s="257">
        <v>0.11896091284292304</v>
      </c>
      <c r="N10" s="257">
        <v>0.1012591815320042</v>
      </c>
      <c r="O10" s="258">
        <v>0.09860517016923936</v>
      </c>
    </row>
    <row r="11" spans="1:15" ht="22.5">
      <c r="A11" s="184" t="s">
        <v>278</v>
      </c>
      <c r="B11" s="256">
        <v>0.11312938177182918</v>
      </c>
      <c r="C11" s="257">
        <v>0.09784989050368306</v>
      </c>
      <c r="D11" s="257">
        <v>0.10240311755791297</v>
      </c>
      <c r="E11" s="257">
        <v>0.11898419463683182</v>
      </c>
      <c r="F11" s="257">
        <v>0.14688623887942456</v>
      </c>
      <c r="G11" s="257">
        <v>0.12080667054489044</v>
      </c>
      <c r="H11" s="257">
        <v>0.14821763602251406</v>
      </c>
      <c r="I11" s="257">
        <v>0.08103855232100708</v>
      </c>
      <c r="J11" s="257">
        <v>0.0933673469387755</v>
      </c>
      <c r="K11" s="257">
        <v>0.14596670934699105</v>
      </c>
      <c r="L11" s="257">
        <v>0.13798882681564245</v>
      </c>
      <c r="M11" s="257">
        <v>0.13134255887351298</v>
      </c>
      <c r="N11" s="257">
        <v>0.08971668415529904</v>
      </c>
      <c r="O11" s="258">
        <v>0.1176492467918914</v>
      </c>
    </row>
    <row r="12" spans="1:15" ht="12.75" customHeight="1">
      <c r="A12" s="184" t="s">
        <v>279</v>
      </c>
      <c r="B12" s="256">
        <v>0.04206500956022945</v>
      </c>
      <c r="C12" s="257">
        <v>0.0323511845510651</v>
      </c>
      <c r="D12" s="257">
        <v>0.02684563758389262</v>
      </c>
      <c r="E12" s="257">
        <v>0.049547149706979224</v>
      </c>
      <c r="F12" s="257">
        <v>0.06189664963089154</v>
      </c>
      <c r="G12" s="257">
        <v>0.05158037618770603</v>
      </c>
      <c r="H12" s="257">
        <v>0.07617260787992496</v>
      </c>
      <c r="I12" s="257">
        <v>0.025963808025177025</v>
      </c>
      <c r="J12" s="257">
        <v>0.02857142857142857</v>
      </c>
      <c r="K12" s="257">
        <v>0.056978233034571064</v>
      </c>
      <c r="L12" s="257">
        <v>0.06564245810055866</v>
      </c>
      <c r="M12" s="257">
        <v>0.04297159504734159</v>
      </c>
      <c r="N12" s="257">
        <v>0.03830010493179433</v>
      </c>
      <c r="O12" s="258">
        <v>0.04539706155848986</v>
      </c>
    </row>
    <row r="13" spans="1:15" ht="22.5">
      <c r="A13" s="184" t="s">
        <v>169</v>
      </c>
      <c r="B13" s="256">
        <v>0.07711918419375398</v>
      </c>
      <c r="C13" s="257">
        <v>0.05723671112880749</v>
      </c>
      <c r="D13" s="257">
        <v>0.0443819008443386</v>
      </c>
      <c r="E13" s="257">
        <v>0.07227845853312023</v>
      </c>
      <c r="F13" s="257">
        <v>0.097671777399205</v>
      </c>
      <c r="G13" s="257">
        <v>0.08396354469652899</v>
      </c>
      <c r="H13" s="257">
        <v>0.12983114446529082</v>
      </c>
      <c r="I13" s="257">
        <v>0.04287962234461054</v>
      </c>
      <c r="J13" s="257">
        <v>0.03979591836734694</v>
      </c>
      <c r="K13" s="257">
        <v>0.10499359795134441</v>
      </c>
      <c r="L13" s="257">
        <v>0.11731843575418993</v>
      </c>
      <c r="M13" s="257">
        <v>0.07501820830298617</v>
      </c>
      <c r="N13" s="257">
        <v>0.05876180482686253</v>
      </c>
      <c r="O13" s="258">
        <v>0.07587874279337921</v>
      </c>
    </row>
    <row r="14" spans="1:15" ht="22.5">
      <c r="A14" s="184" t="s">
        <v>280</v>
      </c>
      <c r="B14" s="256">
        <v>0.00031867431485022306</v>
      </c>
      <c r="C14" s="257">
        <v>0.00019908421262193908</v>
      </c>
      <c r="D14" s="257">
        <v>0.00043299415457891317</v>
      </c>
      <c r="E14" s="257">
        <v>0</v>
      </c>
      <c r="F14" s="257">
        <v>0</v>
      </c>
      <c r="G14" s="257">
        <v>0.0005817335660267597</v>
      </c>
      <c r="H14" s="257">
        <v>0.00037523452157598504</v>
      </c>
      <c r="I14" s="257">
        <v>0</v>
      </c>
      <c r="J14" s="257">
        <v>0</v>
      </c>
      <c r="K14" s="257">
        <v>0</v>
      </c>
      <c r="L14" s="257">
        <v>0</v>
      </c>
      <c r="M14" s="257">
        <v>0</v>
      </c>
      <c r="N14" s="257">
        <v>0</v>
      </c>
      <c r="O14" s="258">
        <v>0.0001673795796912777</v>
      </c>
    </row>
    <row r="15" spans="1:15" ht="22.5">
      <c r="A15" s="184" t="s">
        <v>281</v>
      </c>
      <c r="B15" s="256">
        <v>0.008604206500956023</v>
      </c>
      <c r="C15" s="257">
        <v>0.00428031057137169</v>
      </c>
      <c r="D15" s="257">
        <v>0.004762935700368045</v>
      </c>
      <c r="E15" s="257">
        <v>0.012786361214704313</v>
      </c>
      <c r="F15" s="257">
        <v>0.008517887563884156</v>
      </c>
      <c r="G15" s="257">
        <v>0.014543339150668992</v>
      </c>
      <c r="H15" s="257">
        <v>0.019136960600375234</v>
      </c>
      <c r="I15" s="257">
        <v>0.0055074744295830055</v>
      </c>
      <c r="J15" s="257">
        <v>0.005102040816326531</v>
      </c>
      <c r="K15" s="257">
        <v>0.008962868117797696</v>
      </c>
      <c r="L15" s="257">
        <v>0.015083798882681566</v>
      </c>
      <c r="M15" s="257">
        <v>0.010682204418548192</v>
      </c>
      <c r="N15" s="257">
        <v>0.007869884575026232</v>
      </c>
      <c r="O15" s="258">
        <v>0.009298865538404314</v>
      </c>
    </row>
    <row r="16" spans="1:15" ht="22.5">
      <c r="A16" s="184" t="s">
        <v>282</v>
      </c>
      <c r="B16" s="256">
        <v>0.0015933715742511153</v>
      </c>
      <c r="C16" s="257">
        <v>0.0007963368504877563</v>
      </c>
      <c r="D16" s="257">
        <v>0.0006494912318683698</v>
      </c>
      <c r="E16" s="257">
        <v>0.0007103534008169064</v>
      </c>
      <c r="F16" s="257">
        <v>0.0007571455612341472</v>
      </c>
      <c r="G16" s="257">
        <v>0.00038782237735117316</v>
      </c>
      <c r="H16" s="257">
        <v>0.001125703564727955</v>
      </c>
      <c r="I16" s="257">
        <v>0.0003933910306845004</v>
      </c>
      <c r="J16" s="257">
        <v>0.0010204081632653062</v>
      </c>
      <c r="K16" s="257">
        <v>0.0003201024327784891</v>
      </c>
      <c r="L16" s="257">
        <v>0</v>
      </c>
      <c r="M16" s="257">
        <v>0.00048555474629764507</v>
      </c>
      <c r="N16" s="257">
        <v>0</v>
      </c>
      <c r="O16" s="258">
        <v>0.000650920587688302</v>
      </c>
    </row>
    <row r="17" spans="1:15" ht="12.75">
      <c r="A17" s="184" t="s">
        <v>23</v>
      </c>
      <c r="B17" s="256">
        <v>0.010516252390057362</v>
      </c>
      <c r="C17" s="257">
        <v>0.00875970535536532</v>
      </c>
      <c r="D17" s="257">
        <v>0.006494912318683698</v>
      </c>
      <c r="E17" s="257">
        <v>0.01349671461552122</v>
      </c>
      <c r="F17" s="257">
        <v>0.017982207079311</v>
      </c>
      <c r="G17" s="257">
        <v>0.014349427961993406</v>
      </c>
      <c r="H17" s="257">
        <v>0.024015009380863043</v>
      </c>
      <c r="I17" s="257">
        <v>0.006294256490952006</v>
      </c>
      <c r="J17" s="257">
        <v>0.0066326530612244895</v>
      </c>
      <c r="K17" s="257">
        <v>0.023687580025608196</v>
      </c>
      <c r="L17" s="257">
        <v>0.017318435754189943</v>
      </c>
      <c r="M17" s="257">
        <v>0.008497208060208788</v>
      </c>
      <c r="N17" s="257">
        <v>0.012591815320041973</v>
      </c>
      <c r="O17" s="258">
        <v>0.012720848056537105</v>
      </c>
    </row>
    <row r="18" spans="1:15" ht="12.75">
      <c r="A18" s="184" t="s">
        <v>302</v>
      </c>
      <c r="B18" s="256">
        <v>0.0038240917782026767</v>
      </c>
      <c r="C18" s="257">
        <v>0.0029862631893290857</v>
      </c>
      <c r="D18" s="257">
        <v>0.0049794327776575015</v>
      </c>
      <c r="E18" s="257">
        <v>0.0063931806073521565</v>
      </c>
      <c r="F18" s="257">
        <v>0.004353586977096347</v>
      </c>
      <c r="G18" s="257">
        <v>0.004072134962187318</v>
      </c>
      <c r="H18" s="257">
        <v>0.004127579737335835</v>
      </c>
      <c r="I18" s="257">
        <v>0.012981904012588513</v>
      </c>
      <c r="J18" s="257">
        <v>0.007142857142857143</v>
      </c>
      <c r="K18" s="257">
        <v>0.003201024327784891</v>
      </c>
      <c r="L18" s="257">
        <v>0.0030726256983240217</v>
      </c>
      <c r="M18" s="257">
        <v>0.005341102209274096</v>
      </c>
      <c r="N18" s="257">
        <v>0.0062959076600209865</v>
      </c>
      <c r="O18" s="258">
        <v>0.004798214617816626</v>
      </c>
    </row>
    <row r="19" spans="1:15" ht="13.5" thickBot="1">
      <c r="A19" s="330" t="s">
        <v>9</v>
      </c>
      <c r="B19" s="331">
        <v>1</v>
      </c>
      <c r="C19" s="331">
        <v>1</v>
      </c>
      <c r="D19" s="331">
        <v>1</v>
      </c>
      <c r="E19" s="331">
        <v>1</v>
      </c>
      <c r="F19" s="331">
        <v>1</v>
      </c>
      <c r="G19" s="331">
        <v>1</v>
      </c>
      <c r="H19" s="331">
        <v>1</v>
      </c>
      <c r="I19" s="331">
        <v>1</v>
      </c>
      <c r="J19" s="331">
        <v>1</v>
      </c>
      <c r="K19" s="331">
        <v>1</v>
      </c>
      <c r="L19" s="331">
        <v>1</v>
      </c>
      <c r="M19" s="331">
        <v>1</v>
      </c>
      <c r="N19" s="331">
        <v>1</v>
      </c>
      <c r="O19" s="331">
        <v>1</v>
      </c>
    </row>
    <row r="20" spans="1:15" s="48" customFormat="1" ht="12.75">
      <c r="A20" s="474" t="s">
        <v>368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">
        <v>4928</v>
      </c>
      <c r="L20" s="47">
        <v>2142</v>
      </c>
      <c r="M20" s="47">
        <v>2127</v>
      </c>
      <c r="N20" s="47">
        <v>922</v>
      </c>
      <c r="O20" s="47"/>
    </row>
    <row r="21" spans="1:15" s="48" customFormat="1" ht="12.75">
      <c r="A21" s="156" t="s">
        <v>3</v>
      </c>
      <c r="B21" s="47">
        <v>340</v>
      </c>
      <c r="C21" s="47">
        <v>654</v>
      </c>
      <c r="D21" s="47">
        <v>276</v>
      </c>
      <c r="E21" s="47">
        <v>438</v>
      </c>
      <c r="F21" s="47">
        <v>427</v>
      </c>
      <c r="G21" s="47">
        <v>326</v>
      </c>
      <c r="H21" s="47">
        <v>364</v>
      </c>
      <c r="I21" s="47">
        <v>175</v>
      </c>
      <c r="J21" s="47">
        <v>325</v>
      </c>
      <c r="K21" s="47">
        <v>1476</v>
      </c>
      <c r="L21" s="47">
        <v>816</v>
      </c>
      <c r="M21" s="47">
        <v>428</v>
      </c>
      <c r="N21" s="47">
        <v>267</v>
      </c>
      <c r="O21" s="47"/>
    </row>
    <row r="22" spans="1:15" s="48" customFormat="1" ht="12.75">
      <c r="A22" s="47" t="s">
        <v>44</v>
      </c>
      <c r="B22" s="47">
        <v>380</v>
      </c>
      <c r="C22" s="47">
        <v>550</v>
      </c>
      <c r="D22" s="47">
        <v>440</v>
      </c>
      <c r="E22" s="47">
        <v>203</v>
      </c>
      <c r="F22" s="47">
        <v>652</v>
      </c>
      <c r="G22" s="47">
        <v>180</v>
      </c>
      <c r="H22" s="47">
        <v>516</v>
      </c>
      <c r="I22" s="47">
        <v>371</v>
      </c>
      <c r="J22" s="47">
        <v>522</v>
      </c>
      <c r="K22" s="47">
        <v>993</v>
      </c>
      <c r="L22" s="47">
        <v>421</v>
      </c>
      <c r="M22" s="47">
        <v>762</v>
      </c>
      <c r="N22" s="47">
        <v>181</v>
      </c>
      <c r="O22" s="47"/>
    </row>
    <row r="23" s="48" customFormat="1" ht="12.75"/>
    <row r="24" s="48" customFormat="1" ht="12.75">
      <c r="A24" s="271"/>
    </row>
    <row r="25" spans="1:15" ht="12.75">
      <c r="A25" s="27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27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27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27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27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27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27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2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2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2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2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2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2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2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2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2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2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5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2:15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2:15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2:15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2:15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sheetProtection/>
  <mergeCells count="1">
    <mergeCell ref="A20:J20"/>
  </mergeCells>
  <hyperlinks>
    <hyperlink ref="A21" location="Index!A1" display="Índex"/>
  </hyperlinks>
  <printOptions/>
  <pageMargins left="0.7" right="0.7" top="0.75" bottom="0.75" header="0.3" footer="0.3"/>
  <pageSetup horizontalDpi="600" verticalDpi="600" orientation="landscape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39"/>
  <sheetViews>
    <sheetView showGridLines="0" view="pageLayout" zoomScale="89" zoomScalePageLayoutView="89" workbookViewId="0" topLeftCell="A1">
      <selection activeCell="A25" sqref="A25:A28"/>
    </sheetView>
  </sheetViews>
  <sheetFormatPr defaultColWidth="11.421875" defaultRowHeight="15"/>
  <cols>
    <col min="1" max="1" width="22.7109375" style="117" customWidth="1"/>
    <col min="2" max="2" width="7.28125" style="153" bestFit="1" customWidth="1"/>
    <col min="3" max="3" width="7.7109375" style="153" bestFit="1" customWidth="1"/>
    <col min="4" max="4" width="9.00390625" style="153" customWidth="1"/>
    <col min="5" max="5" width="6.00390625" style="153" customWidth="1"/>
    <col min="6" max="6" width="11.421875" style="153" bestFit="1" customWidth="1"/>
    <col min="7" max="7" width="7.7109375" style="153" bestFit="1" customWidth="1"/>
    <col min="8" max="8" width="9.57421875" style="153" bestFit="1" customWidth="1"/>
    <col min="9" max="9" width="6.00390625" style="153" customWidth="1"/>
    <col min="10" max="10" width="18.8515625" style="153" customWidth="1"/>
    <col min="11" max="11" width="6.00390625" style="153" bestFit="1" customWidth="1"/>
    <col min="12" max="12" width="10.57421875" style="153" customWidth="1"/>
    <col min="13" max="13" width="5.28125" style="153" customWidth="1"/>
    <col min="14" max="14" width="8.00390625" style="153" bestFit="1" customWidth="1"/>
    <col min="15" max="15" width="5.7109375" style="153" customWidth="1"/>
    <col min="16" max="16" width="4.8515625" style="117" customWidth="1"/>
    <col min="17" max="17" width="3.7109375" style="117" customWidth="1"/>
    <col min="18" max="16384" width="11.421875" style="117" customWidth="1"/>
  </cols>
  <sheetData>
    <row r="1" spans="1:6" ht="15">
      <c r="A1" s="167" t="s">
        <v>179</v>
      </c>
      <c r="B1" s="168"/>
      <c r="C1" s="158"/>
      <c r="D1" s="158"/>
      <c r="E1" s="158"/>
      <c r="F1" s="158"/>
    </row>
    <row r="2" ht="14.25">
      <c r="A2" s="275">
        <v>2020</v>
      </c>
    </row>
    <row r="3" ht="12.75" customHeight="1"/>
    <row r="4" spans="1:16" ht="24.75" customHeight="1" thickBot="1">
      <c r="A4" s="332" t="s">
        <v>174</v>
      </c>
      <c r="B4" s="333" t="s">
        <v>12</v>
      </c>
      <c r="C4" s="333" t="s">
        <v>7</v>
      </c>
      <c r="D4" s="333" t="s">
        <v>283</v>
      </c>
      <c r="E4" s="333" t="s">
        <v>7</v>
      </c>
      <c r="F4" s="333" t="s">
        <v>43</v>
      </c>
      <c r="G4" s="333" t="s">
        <v>7</v>
      </c>
      <c r="H4" s="338" t="s">
        <v>75</v>
      </c>
      <c r="I4" s="333" t="s">
        <v>7</v>
      </c>
      <c r="J4" s="333" t="s">
        <v>173</v>
      </c>
      <c r="K4" s="333" t="s">
        <v>7</v>
      </c>
      <c r="L4" s="333" t="s">
        <v>299</v>
      </c>
      <c r="M4" s="333" t="s">
        <v>7</v>
      </c>
      <c r="N4" s="332" t="s">
        <v>9</v>
      </c>
      <c r="O4" s="333" t="s">
        <v>7</v>
      </c>
      <c r="P4" s="118"/>
    </row>
    <row r="5" spans="1:16" ht="15" customHeight="1">
      <c r="A5" s="119" t="s">
        <v>32</v>
      </c>
      <c r="B5" s="159">
        <v>257</v>
      </c>
      <c r="C5" s="334">
        <v>0.004779616886739817</v>
      </c>
      <c r="D5" s="159">
        <v>1436</v>
      </c>
      <c r="E5" s="334">
        <v>0.026706341826297192</v>
      </c>
      <c r="F5" s="159">
        <v>638</v>
      </c>
      <c r="G5" s="334">
        <v>0.011865352427003905</v>
      </c>
      <c r="H5" s="159">
        <v>355</v>
      </c>
      <c r="I5" s="334">
        <v>0.006602194532267064</v>
      </c>
      <c r="J5" s="159">
        <v>440</v>
      </c>
      <c r="K5" s="334">
        <v>0.0081830016737958</v>
      </c>
      <c r="L5" s="159">
        <v>12</v>
      </c>
      <c r="M5" s="236">
        <v>0.00022317277292170353</v>
      </c>
      <c r="N5" s="119">
        <v>3138</v>
      </c>
      <c r="O5" s="159">
        <v>0.058359680119025474</v>
      </c>
      <c r="P5" s="118"/>
    </row>
    <row r="6" spans="1:16" ht="14.25">
      <c r="A6" s="119" t="s">
        <v>40</v>
      </c>
      <c r="B6" s="159">
        <v>1203</v>
      </c>
      <c r="C6" s="334">
        <v>0.02237307048540078</v>
      </c>
      <c r="D6" s="159">
        <v>4847</v>
      </c>
      <c r="E6" s="334">
        <v>0.09014320252929142</v>
      </c>
      <c r="F6" s="159">
        <v>1942</v>
      </c>
      <c r="G6" s="334">
        <v>0.036116793751162356</v>
      </c>
      <c r="H6" s="159">
        <v>983</v>
      </c>
      <c r="I6" s="334">
        <v>0.018281569648502884</v>
      </c>
      <c r="J6" s="159">
        <v>1041</v>
      </c>
      <c r="K6" s="334">
        <v>0.01936023805095778</v>
      </c>
      <c r="L6" s="159">
        <v>30</v>
      </c>
      <c r="M6" s="236">
        <v>0.0005579319323042589</v>
      </c>
      <c r="N6" s="119">
        <v>10046</v>
      </c>
      <c r="O6" s="159">
        <v>0.1868328063976195</v>
      </c>
      <c r="P6" s="118"/>
    </row>
    <row r="7" spans="1:16" ht="14.25">
      <c r="A7" s="119" t="s">
        <v>42</v>
      </c>
      <c r="B7" s="159">
        <v>706</v>
      </c>
      <c r="C7" s="334">
        <v>0.013129998140226893</v>
      </c>
      <c r="D7" s="159">
        <v>2193</v>
      </c>
      <c r="E7" s="334">
        <v>0.04078482425144132</v>
      </c>
      <c r="F7" s="159">
        <v>838</v>
      </c>
      <c r="G7" s="334">
        <v>0.01558489864236563</v>
      </c>
      <c r="H7" s="159">
        <v>473</v>
      </c>
      <c r="I7" s="334">
        <v>0.008796726799330482</v>
      </c>
      <c r="J7" s="159">
        <v>386</v>
      </c>
      <c r="K7" s="334">
        <v>0.0071787241956481306</v>
      </c>
      <c r="L7" s="159">
        <v>23</v>
      </c>
      <c r="M7" s="236">
        <v>0.0004277478147665985</v>
      </c>
      <c r="N7" s="119">
        <v>4619</v>
      </c>
      <c r="O7" s="159">
        <v>0.08590291984377905</v>
      </c>
      <c r="P7" s="118"/>
    </row>
    <row r="8" spans="1:16" ht="14.25">
      <c r="A8" s="119" t="s">
        <v>35</v>
      </c>
      <c r="B8" s="159">
        <v>349</v>
      </c>
      <c r="C8" s="334">
        <v>0.006490608145806212</v>
      </c>
      <c r="D8" s="159">
        <v>2401</v>
      </c>
      <c r="E8" s="334">
        <v>0.04465315231541753</v>
      </c>
      <c r="F8" s="159">
        <v>1337</v>
      </c>
      <c r="G8" s="334">
        <v>0.024865166449693138</v>
      </c>
      <c r="H8" s="159">
        <v>670</v>
      </c>
      <c r="I8" s="334">
        <v>0.012460479821461782</v>
      </c>
      <c r="J8" s="159">
        <v>838</v>
      </c>
      <c r="K8" s="334">
        <v>0.01558489864236563</v>
      </c>
      <c r="L8" s="159">
        <v>36</v>
      </c>
      <c r="M8" s="236">
        <v>0.0006695183187651108</v>
      </c>
      <c r="N8" s="119">
        <v>5631</v>
      </c>
      <c r="O8" s="159">
        <v>0.10472382369350938</v>
      </c>
      <c r="P8" s="118"/>
    </row>
    <row r="9" spans="1:16" ht="14.25">
      <c r="A9" s="119" t="s">
        <v>41</v>
      </c>
      <c r="B9" s="159">
        <v>348</v>
      </c>
      <c r="C9" s="334">
        <v>0.006472010414729403</v>
      </c>
      <c r="D9" s="159">
        <v>2031</v>
      </c>
      <c r="E9" s="334">
        <v>0.03777199181699833</v>
      </c>
      <c r="F9" s="159">
        <v>1118</v>
      </c>
      <c r="G9" s="334">
        <v>0.020792263343872047</v>
      </c>
      <c r="H9" s="159">
        <v>776</v>
      </c>
      <c r="I9" s="334">
        <v>0.014431839315603497</v>
      </c>
      <c r="J9" s="159">
        <v>987</v>
      </c>
      <c r="K9" s="334">
        <v>0.018355960572810116</v>
      </c>
      <c r="L9" s="159">
        <v>23</v>
      </c>
      <c r="M9" s="236">
        <v>0.0004277478147665985</v>
      </c>
      <c r="N9" s="119">
        <v>5283</v>
      </c>
      <c r="O9" s="159">
        <v>0.09825181327877999</v>
      </c>
      <c r="P9" s="118"/>
    </row>
    <row r="10" spans="1:16" ht="14.25">
      <c r="A10" s="119" t="s">
        <v>33</v>
      </c>
      <c r="B10" s="159">
        <v>538</v>
      </c>
      <c r="C10" s="334">
        <v>0.010005579319323044</v>
      </c>
      <c r="D10" s="159">
        <v>2083</v>
      </c>
      <c r="E10" s="334">
        <v>0.038739073832992375</v>
      </c>
      <c r="F10" s="159">
        <v>1039</v>
      </c>
      <c r="G10" s="334">
        <v>0.019323042588804167</v>
      </c>
      <c r="H10" s="159">
        <v>623</v>
      </c>
      <c r="I10" s="334">
        <v>0.011586386460851776</v>
      </c>
      <c r="J10" s="159">
        <v>853</v>
      </c>
      <c r="K10" s="334">
        <v>0.015863864608517762</v>
      </c>
      <c r="L10" s="159">
        <v>21</v>
      </c>
      <c r="M10" s="236">
        <v>0.00039055235261298125</v>
      </c>
      <c r="N10" s="119">
        <v>5157</v>
      </c>
      <c r="O10" s="159">
        <v>0.09590849916310211</v>
      </c>
      <c r="P10" s="118"/>
    </row>
    <row r="11" spans="1:16" ht="14.25">
      <c r="A11" s="119" t="s">
        <v>38</v>
      </c>
      <c r="B11" s="159">
        <v>145</v>
      </c>
      <c r="C11" s="334">
        <v>0.002696671006137251</v>
      </c>
      <c r="D11" s="159">
        <v>846</v>
      </c>
      <c r="E11" s="334">
        <v>0.0157336804909801</v>
      </c>
      <c r="F11" s="159">
        <v>600</v>
      </c>
      <c r="G11" s="334">
        <v>0.011158638646085177</v>
      </c>
      <c r="H11" s="159">
        <v>395</v>
      </c>
      <c r="I11" s="334">
        <v>0.007346103775339409</v>
      </c>
      <c r="J11" s="159">
        <v>668</v>
      </c>
      <c r="K11" s="334">
        <v>0.012423284359308165</v>
      </c>
      <c r="L11" s="159">
        <v>11</v>
      </c>
      <c r="M11" s="236">
        <v>0.0002045750418448949</v>
      </c>
      <c r="N11" s="119">
        <v>2665</v>
      </c>
      <c r="O11" s="159">
        <v>0.049562953319695</v>
      </c>
      <c r="P11" s="118"/>
    </row>
    <row r="12" spans="1:16" ht="14.25">
      <c r="A12" s="119" t="s">
        <v>34</v>
      </c>
      <c r="B12" s="159">
        <v>350</v>
      </c>
      <c r="C12" s="334">
        <v>0.00650920587688302</v>
      </c>
      <c r="D12" s="159">
        <v>1335</v>
      </c>
      <c r="E12" s="334">
        <v>0.024827970987539517</v>
      </c>
      <c r="F12" s="159">
        <v>412</v>
      </c>
      <c r="G12" s="334">
        <v>0.007662265203645155</v>
      </c>
      <c r="H12" s="159">
        <v>206</v>
      </c>
      <c r="I12" s="334">
        <v>0.0038311326018225776</v>
      </c>
      <c r="J12" s="159">
        <v>206</v>
      </c>
      <c r="K12" s="334">
        <v>0.0038311326018225776</v>
      </c>
      <c r="L12" s="159">
        <v>33</v>
      </c>
      <c r="M12" s="236">
        <v>0.0006137251255346847</v>
      </c>
      <c r="N12" s="119">
        <v>2542</v>
      </c>
      <c r="O12" s="159">
        <v>0.04727543239724754</v>
      </c>
      <c r="P12" s="118"/>
    </row>
    <row r="13" spans="1:16" ht="14.25">
      <c r="A13" s="119" t="s">
        <v>36</v>
      </c>
      <c r="B13" s="159">
        <v>250</v>
      </c>
      <c r="C13" s="334">
        <v>0.004649432769202157</v>
      </c>
      <c r="D13" s="159">
        <v>1034</v>
      </c>
      <c r="E13" s="334">
        <v>0.019230053933420123</v>
      </c>
      <c r="F13" s="159">
        <v>320</v>
      </c>
      <c r="G13" s="334">
        <v>0.005951273944578761</v>
      </c>
      <c r="H13" s="159">
        <v>183</v>
      </c>
      <c r="I13" s="334">
        <v>0.003403384787055979</v>
      </c>
      <c r="J13" s="159">
        <v>159</v>
      </c>
      <c r="K13" s="334">
        <v>0.002957039241212572</v>
      </c>
      <c r="L13" s="159">
        <v>14</v>
      </c>
      <c r="M13" s="236">
        <v>0.00026036823507532083</v>
      </c>
      <c r="N13" s="119">
        <v>1960</v>
      </c>
      <c r="O13" s="159">
        <v>0.036451552910544915</v>
      </c>
      <c r="P13" s="118"/>
    </row>
    <row r="14" spans="1:16" ht="14.25">
      <c r="A14" s="119" t="s">
        <v>300</v>
      </c>
      <c r="B14" s="159">
        <v>225</v>
      </c>
      <c r="C14" s="334">
        <v>0.004184489492281941</v>
      </c>
      <c r="D14" s="159">
        <v>1213</v>
      </c>
      <c r="E14" s="334">
        <v>0.022559047796168866</v>
      </c>
      <c r="F14" s="159">
        <v>611</v>
      </c>
      <c r="G14" s="334">
        <v>0.011363213687930074</v>
      </c>
      <c r="H14" s="159">
        <v>456</v>
      </c>
      <c r="I14" s="334">
        <v>0.008480565371024734</v>
      </c>
      <c r="J14" s="159">
        <v>609</v>
      </c>
      <c r="K14" s="334">
        <v>0.011326018225776455</v>
      </c>
      <c r="L14" s="159">
        <v>10</v>
      </c>
      <c r="M14" s="236">
        <v>0.00018597731076808627</v>
      </c>
      <c r="N14" s="119">
        <v>3124</v>
      </c>
      <c r="O14" s="159">
        <v>0.05809931188395016</v>
      </c>
      <c r="P14" s="118"/>
    </row>
    <row r="15" spans="1:16" ht="24">
      <c r="A15" s="119" t="s">
        <v>301</v>
      </c>
      <c r="B15" s="159">
        <v>243</v>
      </c>
      <c r="C15" s="334">
        <v>0.004519248651664497</v>
      </c>
      <c r="D15" s="159">
        <v>1319</v>
      </c>
      <c r="E15" s="334">
        <v>0.02453040729031058</v>
      </c>
      <c r="F15" s="159">
        <v>742</v>
      </c>
      <c r="G15" s="334">
        <v>0.013799516458992002</v>
      </c>
      <c r="H15" s="159">
        <v>494</v>
      </c>
      <c r="I15" s="334">
        <v>0.009187279151943463</v>
      </c>
      <c r="J15" s="159">
        <v>771</v>
      </c>
      <c r="K15" s="334">
        <v>0.014338850660219454</v>
      </c>
      <c r="L15" s="159">
        <v>11</v>
      </c>
      <c r="M15" s="236">
        <v>0.0002045750418448949</v>
      </c>
      <c r="N15" s="119">
        <v>3580</v>
      </c>
      <c r="O15" s="159">
        <v>0.0665798772549749</v>
      </c>
      <c r="P15" s="118"/>
    </row>
    <row r="16" spans="1:16" ht="14.25">
      <c r="A16" s="119" t="s">
        <v>37</v>
      </c>
      <c r="B16" s="159">
        <v>295</v>
      </c>
      <c r="C16" s="334">
        <v>0.005486330667658546</v>
      </c>
      <c r="D16" s="159">
        <v>1717</v>
      </c>
      <c r="E16" s="334">
        <v>0.03193230425888042</v>
      </c>
      <c r="F16" s="159">
        <v>977</v>
      </c>
      <c r="G16" s="334">
        <v>0.01816998326204203</v>
      </c>
      <c r="H16" s="159">
        <v>541</v>
      </c>
      <c r="I16" s="334">
        <v>0.010061372512553467</v>
      </c>
      <c r="J16" s="159">
        <v>567</v>
      </c>
      <c r="K16" s="334">
        <v>0.010544913520550491</v>
      </c>
      <c r="L16" s="159">
        <v>22</v>
      </c>
      <c r="M16" s="236">
        <v>0.0004091500836897898</v>
      </c>
      <c r="N16" s="119">
        <v>4119</v>
      </c>
      <c r="O16" s="159">
        <v>0.07660405430537474</v>
      </c>
      <c r="P16" s="118"/>
    </row>
    <row r="17" spans="1:16" ht="14.25">
      <c r="A17" s="119" t="s">
        <v>39</v>
      </c>
      <c r="B17" s="159">
        <v>204</v>
      </c>
      <c r="C17" s="334">
        <v>0.0037939371396689603</v>
      </c>
      <c r="D17" s="159">
        <v>901</v>
      </c>
      <c r="E17" s="334">
        <v>0.016756555700204574</v>
      </c>
      <c r="F17" s="159">
        <v>394</v>
      </c>
      <c r="G17" s="334">
        <v>0.0073275060442626</v>
      </c>
      <c r="H17" s="159">
        <v>171</v>
      </c>
      <c r="I17" s="334">
        <v>0.003180212014134276</v>
      </c>
      <c r="J17" s="159">
        <v>224</v>
      </c>
      <c r="K17" s="334">
        <v>0.004165891761205133</v>
      </c>
      <c r="L17" s="159">
        <v>12</v>
      </c>
      <c r="M17" s="236">
        <v>0.00022317277292170353</v>
      </c>
      <c r="N17" s="119">
        <v>1906</v>
      </c>
      <c r="O17" s="159">
        <v>0.03544727543239725</v>
      </c>
      <c r="P17" s="118"/>
    </row>
    <row r="18" spans="1:16" ht="15" thickBot="1">
      <c r="A18" s="335" t="s">
        <v>9</v>
      </c>
      <c r="B18" s="336">
        <v>5113</v>
      </c>
      <c r="C18" s="337">
        <v>0.09509019899572252</v>
      </c>
      <c r="D18" s="336">
        <v>23356</v>
      </c>
      <c r="E18" s="337">
        <v>0.4343686070299423</v>
      </c>
      <c r="F18" s="336">
        <v>10968</v>
      </c>
      <c r="G18" s="337">
        <v>0.20397991445043703</v>
      </c>
      <c r="H18" s="336">
        <v>6326</v>
      </c>
      <c r="I18" s="337">
        <v>0.1176492467918914</v>
      </c>
      <c r="J18" s="336">
        <v>7749</v>
      </c>
      <c r="K18" s="337">
        <v>0.14411381811419008</v>
      </c>
      <c r="L18" s="336">
        <v>258</v>
      </c>
      <c r="M18" s="337">
        <v>0.004798214617816626</v>
      </c>
      <c r="N18" s="335">
        <v>53770</v>
      </c>
      <c r="O18" s="336">
        <v>1</v>
      </c>
      <c r="P18" s="118"/>
    </row>
    <row r="19" ht="14.25">
      <c r="A19" s="29" t="s">
        <v>368</v>
      </c>
    </row>
    <row r="20" ht="14.25">
      <c r="A20" s="156" t="s">
        <v>3</v>
      </c>
    </row>
    <row r="23" spans="1:15" ht="14.25" customHeight="1">
      <c r="A23" s="272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5" ht="14.25" customHeight="1">
      <c r="A24" s="272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1:15" ht="14.25">
      <c r="A25" s="272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14.25">
      <c r="A26" s="272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4.25">
      <c r="A27" s="272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</row>
    <row r="28" spans="1:15" ht="14.25">
      <c r="A28" s="272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</row>
    <row r="29" spans="1:15" ht="14.25">
      <c r="A29" s="272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</row>
    <row r="30" spans="1:15" ht="14.25">
      <c r="A30" s="272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15" ht="14.25">
      <c r="A31" s="272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1:15" ht="14.25">
      <c r="A32" s="272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</row>
    <row r="33" spans="1:15" ht="14.25">
      <c r="A33" s="272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ht="14.25">
      <c r="A34" s="272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1:15" ht="14.25">
      <c r="A35" s="272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5" ht="14.25">
      <c r="A36" s="272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15" ht="14.25">
      <c r="A37" s="272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</row>
    <row r="38" spans="1:15" ht="14.25">
      <c r="A38" s="272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1:15" ht="14.25">
      <c r="A39" s="272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</sheetData>
  <sheetProtection/>
  <hyperlinks>
    <hyperlink ref="A20" location="Index!A1" display="Índex"/>
  </hyperlinks>
  <printOptions/>
  <pageMargins left="0.7" right="0.7" top="0.75" bottom="0.75" header="0.3" footer="0.3"/>
  <pageSetup horizontalDpi="1200" verticalDpi="1200" orientation="landscape" paperSize="9" scale="93" r:id="rId2"/>
  <headerFooter>
    <oddFooter>&amp;L&amp;G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"/>
  <sheetViews>
    <sheetView showGridLines="0" view="pageLayout" workbookViewId="0" topLeftCell="A1">
      <selection activeCell="A16" sqref="A16"/>
    </sheetView>
  </sheetViews>
  <sheetFormatPr defaultColWidth="11.421875" defaultRowHeight="15"/>
  <cols>
    <col min="1" max="1" width="27.28125" style="0" customWidth="1"/>
    <col min="2" max="2" width="6.8515625" style="0" bestFit="1" customWidth="1"/>
    <col min="3" max="3" width="8.00390625" style="0" bestFit="1" customWidth="1"/>
    <col min="4" max="4" width="6.8515625" style="0" bestFit="1" customWidth="1"/>
    <col min="5" max="5" width="8.00390625" style="0" bestFit="1" customWidth="1"/>
    <col min="6" max="6" width="6.8515625" style="0" bestFit="1" customWidth="1"/>
    <col min="7" max="7" width="8.00390625" style="0" bestFit="1" customWidth="1"/>
    <col min="8" max="8" width="6.8515625" style="0" bestFit="1" customWidth="1"/>
    <col min="9" max="9" width="8.00390625" style="0" bestFit="1" customWidth="1"/>
    <col min="10" max="10" width="6.00390625" style="0" bestFit="1" customWidth="1"/>
    <col min="11" max="11" width="8.00390625" style="0" bestFit="1" customWidth="1"/>
    <col min="12" max="12" width="6.00390625" style="0" bestFit="1" customWidth="1"/>
    <col min="13" max="13" width="8.00390625" style="0" bestFit="1" customWidth="1"/>
  </cols>
  <sheetData>
    <row r="1" s="121" customFormat="1" ht="15">
      <c r="A1" s="121" t="s">
        <v>217</v>
      </c>
    </row>
    <row r="2" ht="15">
      <c r="A2" s="276">
        <v>2020</v>
      </c>
    </row>
    <row r="4" spans="1:14" ht="15.75" thickBot="1">
      <c r="A4" s="339"/>
      <c r="B4" s="340" t="s">
        <v>24</v>
      </c>
      <c r="C4" s="340" t="s">
        <v>7</v>
      </c>
      <c r="D4" s="340" t="s">
        <v>25</v>
      </c>
      <c r="E4" s="340" t="s">
        <v>7</v>
      </c>
      <c r="F4" s="340" t="s">
        <v>26</v>
      </c>
      <c r="G4" s="340" t="s">
        <v>7</v>
      </c>
      <c r="H4" s="340" t="s">
        <v>30</v>
      </c>
      <c r="I4" s="340" t="s">
        <v>7</v>
      </c>
      <c r="J4" s="340" t="s">
        <v>218</v>
      </c>
      <c r="K4" s="340" t="s">
        <v>7</v>
      </c>
      <c r="L4" s="340" t="s">
        <v>9</v>
      </c>
      <c r="M4" s="340" t="s">
        <v>7</v>
      </c>
      <c r="N4" s="122"/>
    </row>
    <row r="5" spans="1:14" ht="15">
      <c r="A5" s="123" t="s">
        <v>12</v>
      </c>
      <c r="B5" s="124">
        <v>360</v>
      </c>
      <c r="C5" s="125">
        <v>0.006695183187651107</v>
      </c>
      <c r="D5" s="124">
        <v>421</v>
      </c>
      <c r="E5" s="125">
        <v>0.007829644783336432</v>
      </c>
      <c r="F5" s="124">
        <v>473</v>
      </c>
      <c r="G5" s="125">
        <v>0.008796726799330482</v>
      </c>
      <c r="H5" s="124">
        <v>1531</v>
      </c>
      <c r="I5" s="125">
        <v>0.02847312627859401</v>
      </c>
      <c r="J5" s="124">
        <v>2328</v>
      </c>
      <c r="K5" s="125">
        <v>0.0432955179468105</v>
      </c>
      <c r="L5" s="124">
        <v>5113</v>
      </c>
      <c r="M5" s="125">
        <v>0.09509019899572252</v>
      </c>
      <c r="N5" s="122"/>
    </row>
    <row r="6" spans="1:14" ht="15">
      <c r="A6" s="123" t="s">
        <v>172</v>
      </c>
      <c r="B6" s="124">
        <v>2965</v>
      </c>
      <c r="C6" s="125">
        <v>0.055142272642737584</v>
      </c>
      <c r="D6" s="124">
        <v>5156</v>
      </c>
      <c r="E6" s="125">
        <v>0.0958899014320253</v>
      </c>
      <c r="F6" s="124">
        <v>6567</v>
      </c>
      <c r="G6" s="125">
        <v>0.12213129998140226</v>
      </c>
      <c r="H6" s="124">
        <v>6109</v>
      </c>
      <c r="I6" s="125">
        <v>0.113613539148224</v>
      </c>
      <c r="J6" s="124">
        <v>2559</v>
      </c>
      <c r="K6" s="125">
        <v>0.04759159382555328</v>
      </c>
      <c r="L6" s="124">
        <v>23356</v>
      </c>
      <c r="M6" s="125">
        <v>0.4343686070299423</v>
      </c>
      <c r="N6" s="122"/>
    </row>
    <row r="7" spans="1:14" ht="15">
      <c r="A7" s="123" t="s">
        <v>43</v>
      </c>
      <c r="B7" s="124">
        <v>1758</v>
      </c>
      <c r="C7" s="125">
        <v>0.03269481123302957</v>
      </c>
      <c r="D7" s="124">
        <v>3886</v>
      </c>
      <c r="E7" s="125">
        <v>0.07227078296447834</v>
      </c>
      <c r="F7" s="124">
        <v>4424</v>
      </c>
      <c r="G7" s="125">
        <v>0.08227636228380138</v>
      </c>
      <c r="H7" s="124">
        <v>761</v>
      </c>
      <c r="I7" s="125">
        <v>0.014152873349451367</v>
      </c>
      <c r="J7" s="124">
        <v>139</v>
      </c>
      <c r="K7" s="125">
        <v>0.0025850846196764</v>
      </c>
      <c r="L7" s="124">
        <v>10968</v>
      </c>
      <c r="M7" s="125">
        <v>0.20397991445043703</v>
      </c>
      <c r="N7" s="122"/>
    </row>
    <row r="8" spans="1:14" ht="15">
      <c r="A8" s="123" t="s">
        <v>75</v>
      </c>
      <c r="B8" s="124">
        <v>1731</v>
      </c>
      <c r="C8" s="125">
        <v>0.032192672493955736</v>
      </c>
      <c r="D8" s="124">
        <v>1982</v>
      </c>
      <c r="E8" s="125">
        <v>0.036860702994234704</v>
      </c>
      <c r="F8" s="124">
        <v>2030</v>
      </c>
      <c r="G8" s="125">
        <v>0.037753394085921516</v>
      </c>
      <c r="H8" s="124">
        <v>516</v>
      </c>
      <c r="I8" s="125">
        <v>0.009596429235633253</v>
      </c>
      <c r="J8" s="124">
        <v>67</v>
      </c>
      <c r="K8" s="126">
        <v>0.001246047982146178</v>
      </c>
      <c r="L8" s="124">
        <v>6326</v>
      </c>
      <c r="M8" s="125">
        <v>0.1176492467918914</v>
      </c>
      <c r="N8" s="122"/>
    </row>
    <row r="9" spans="1:14" ht="15">
      <c r="A9" s="123" t="s">
        <v>173</v>
      </c>
      <c r="B9" s="124">
        <v>1007</v>
      </c>
      <c r="C9" s="125">
        <v>0.01872791519434629</v>
      </c>
      <c r="D9" s="124">
        <v>3533</v>
      </c>
      <c r="E9" s="125">
        <v>0.06570578389436489</v>
      </c>
      <c r="F9" s="124">
        <v>2515</v>
      </c>
      <c r="G9" s="125">
        <v>0.046773293658173704</v>
      </c>
      <c r="H9" s="124">
        <v>594</v>
      </c>
      <c r="I9" s="125">
        <v>0.011047052259624325</v>
      </c>
      <c r="J9" s="124">
        <v>100</v>
      </c>
      <c r="K9" s="125">
        <v>0.001859773107680863</v>
      </c>
      <c r="L9" s="124">
        <v>7749</v>
      </c>
      <c r="M9" s="125">
        <v>0.14411381811419008</v>
      </c>
      <c r="N9" s="122"/>
    </row>
    <row r="10" spans="1:14" ht="15">
      <c r="A10" s="123" t="s">
        <v>302</v>
      </c>
      <c r="B10" s="124">
        <v>258</v>
      </c>
      <c r="C10" s="125">
        <v>0.004798214617816626</v>
      </c>
      <c r="D10" s="124">
        <v>0</v>
      </c>
      <c r="E10" s="125">
        <v>0</v>
      </c>
      <c r="F10" s="124">
        <v>0</v>
      </c>
      <c r="G10" s="125">
        <v>0</v>
      </c>
      <c r="H10" s="124">
        <v>0</v>
      </c>
      <c r="I10" s="125">
        <v>0</v>
      </c>
      <c r="J10" s="124">
        <v>0</v>
      </c>
      <c r="K10" s="125">
        <v>0</v>
      </c>
      <c r="L10" s="124">
        <v>258</v>
      </c>
      <c r="M10" s="125">
        <v>0.004798214617816626</v>
      </c>
      <c r="N10" s="122"/>
    </row>
    <row r="11" spans="1:14" ht="15.75" thickBot="1">
      <c r="A11" s="341" t="s">
        <v>9</v>
      </c>
      <c r="B11" s="342">
        <v>8079</v>
      </c>
      <c r="C11" s="343">
        <v>0.15025106936953692</v>
      </c>
      <c r="D11" s="342">
        <v>14978</v>
      </c>
      <c r="E11" s="343">
        <v>0.2785568160684396</v>
      </c>
      <c r="F11" s="342">
        <v>16009</v>
      </c>
      <c r="G11" s="343">
        <v>0.29773107680862937</v>
      </c>
      <c r="H11" s="342">
        <v>9511</v>
      </c>
      <c r="I11" s="343">
        <v>0.1768830202715269</v>
      </c>
      <c r="J11" s="342">
        <v>5193</v>
      </c>
      <c r="K11" s="343">
        <v>0.0965780174818672</v>
      </c>
      <c r="L11" s="342">
        <v>53770</v>
      </c>
      <c r="M11" s="343">
        <v>1</v>
      </c>
      <c r="N11" s="122"/>
    </row>
    <row r="12" ht="15">
      <c r="A12" s="29" t="s">
        <v>368</v>
      </c>
    </row>
    <row r="13" ht="15">
      <c r="A13" s="156" t="s">
        <v>3</v>
      </c>
    </row>
    <row r="16" ht="15">
      <c r="Q16" s="273"/>
    </row>
    <row r="21" ht="15" customHeight="1"/>
    <row r="22" ht="15" customHeight="1"/>
  </sheetData>
  <sheetProtection/>
  <hyperlinks>
    <hyperlink ref="A13" location="I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"/>
  <sheetViews>
    <sheetView showGridLines="0" view="pageLayout" workbookViewId="0" topLeftCell="A10">
      <selection activeCell="C12" sqref="C12"/>
    </sheetView>
  </sheetViews>
  <sheetFormatPr defaultColWidth="11.421875" defaultRowHeight="15"/>
  <cols>
    <col min="1" max="1" width="34.28125" style="12" customWidth="1"/>
    <col min="2" max="2" width="5.421875" style="61" bestFit="1" customWidth="1"/>
    <col min="3" max="3" width="11.8515625" style="61" bestFit="1" customWidth="1"/>
    <col min="4" max="4" width="20.140625" style="61" bestFit="1" customWidth="1"/>
    <col min="5" max="6" width="11.421875" style="12" customWidth="1"/>
    <col min="7" max="7" width="1.57421875" style="12" customWidth="1"/>
    <col min="8" max="16384" width="11.421875" style="12" customWidth="1"/>
  </cols>
  <sheetData>
    <row r="1" spans="1:6" ht="15">
      <c r="A1" s="46" t="s">
        <v>383</v>
      </c>
      <c r="E1" s="5"/>
      <c r="F1" s="60"/>
    </row>
    <row r="2" ht="15">
      <c r="A2" s="46"/>
    </row>
    <row r="3" ht="12.75">
      <c r="A3" s="37" t="s">
        <v>209</v>
      </c>
    </row>
    <row r="4" ht="12.75">
      <c r="A4" s="37"/>
    </row>
    <row r="5" spans="1:4" ht="12.75">
      <c r="A5" s="102"/>
      <c r="B5" s="64"/>
      <c r="C5" s="64"/>
      <c r="D5" s="64"/>
    </row>
    <row r="6" spans="1:5" ht="13.5" thickBot="1">
      <c r="A6" s="344" t="s">
        <v>180</v>
      </c>
      <c r="B6" s="345" t="s">
        <v>9</v>
      </c>
      <c r="C6" s="345" t="s">
        <v>62</v>
      </c>
      <c r="D6" s="345" t="s">
        <v>181</v>
      </c>
      <c r="E6" s="73"/>
    </row>
    <row r="7" spans="1:5" ht="12.75">
      <c r="A7" s="12" t="s">
        <v>182</v>
      </c>
      <c r="B7" s="259">
        <v>10</v>
      </c>
      <c r="C7" s="259">
        <v>4</v>
      </c>
      <c r="D7" s="259">
        <v>6</v>
      </c>
      <c r="E7" s="73"/>
    </row>
    <row r="8" spans="1:5" ht="12.75">
      <c r="A8" s="37" t="s">
        <v>183</v>
      </c>
      <c r="B8" s="267">
        <v>40</v>
      </c>
      <c r="C8" s="267">
        <v>23</v>
      </c>
      <c r="D8" s="267">
        <v>17</v>
      </c>
      <c r="E8" s="73"/>
    </row>
    <row r="9" spans="1:5" ht="12.75">
      <c r="A9" s="54" t="s">
        <v>184</v>
      </c>
      <c r="B9" s="259">
        <f>SUM(B10:B12)</f>
        <v>73</v>
      </c>
      <c r="C9" s="259">
        <f>SUM(C10:C12)</f>
        <v>46</v>
      </c>
      <c r="D9" s="259">
        <f>B9-C9</f>
        <v>27</v>
      </c>
      <c r="E9" s="73"/>
    </row>
    <row r="10" spans="1:5" ht="12.75">
      <c r="A10" s="54" t="s">
        <v>185</v>
      </c>
      <c r="B10" s="259">
        <f>SUM(C10:D10)</f>
        <v>38</v>
      </c>
      <c r="C10" s="259">
        <v>22</v>
      </c>
      <c r="D10" s="259">
        <v>16</v>
      </c>
      <c r="E10" s="73"/>
    </row>
    <row r="11" spans="1:5" ht="12.75">
      <c r="A11" s="54" t="s">
        <v>186</v>
      </c>
      <c r="B11" s="259">
        <f>SUM(C11:D11)</f>
        <v>9</v>
      </c>
      <c r="C11" s="259">
        <v>4</v>
      </c>
      <c r="D11" s="259">
        <v>5</v>
      </c>
      <c r="E11" s="73"/>
    </row>
    <row r="12" spans="1:5" ht="12.75">
      <c r="A12" s="54" t="s">
        <v>187</v>
      </c>
      <c r="B12" s="259">
        <f>SUM(C12:D12)</f>
        <v>26</v>
      </c>
      <c r="C12" s="259">
        <v>20</v>
      </c>
      <c r="D12" s="259">
        <v>6</v>
      </c>
      <c r="E12" s="73"/>
    </row>
    <row r="13" spans="1:5" ht="12.75">
      <c r="A13" s="54" t="s">
        <v>63</v>
      </c>
      <c r="B13" s="259">
        <v>534</v>
      </c>
      <c r="C13" s="259">
        <f>SUM(C14:C16)</f>
        <v>349</v>
      </c>
      <c r="D13" s="259">
        <v>185</v>
      </c>
      <c r="E13" s="73"/>
    </row>
    <row r="14" spans="1:5" ht="12.75">
      <c r="A14" s="54" t="s">
        <v>188</v>
      </c>
      <c r="B14" s="61">
        <v>40</v>
      </c>
      <c r="C14" s="61">
        <v>32</v>
      </c>
      <c r="D14" s="61">
        <v>8</v>
      </c>
      <c r="E14" s="73"/>
    </row>
    <row r="15" spans="1:5" ht="12.75">
      <c r="A15" s="346" t="s">
        <v>189</v>
      </c>
      <c r="B15" s="347">
        <v>195</v>
      </c>
      <c r="C15" s="347">
        <v>116</v>
      </c>
      <c r="D15" s="347">
        <v>79</v>
      </c>
      <c r="E15" s="73"/>
    </row>
    <row r="16" spans="1:5" ht="12.75">
      <c r="A16" s="54" t="s">
        <v>190</v>
      </c>
      <c r="B16" s="259">
        <v>299</v>
      </c>
      <c r="C16" s="259">
        <v>201</v>
      </c>
      <c r="D16" s="12">
        <v>98</v>
      </c>
      <c r="E16" s="73"/>
    </row>
    <row r="17" spans="1:5" ht="12.75">
      <c r="A17" s="54" t="s">
        <v>191</v>
      </c>
      <c r="B17" s="259" t="s">
        <v>64</v>
      </c>
      <c r="C17" s="259" t="s">
        <v>62</v>
      </c>
      <c r="D17" s="12" t="s">
        <v>181</v>
      </c>
      <c r="E17" s="73"/>
    </row>
    <row r="18" spans="1:5" ht="12.75">
      <c r="A18" s="12" t="s">
        <v>65</v>
      </c>
      <c r="B18" s="12">
        <v>16</v>
      </c>
      <c r="C18" s="12">
        <v>11</v>
      </c>
      <c r="D18" s="12">
        <v>5</v>
      </c>
      <c r="E18" s="73"/>
    </row>
    <row r="19" spans="1:5" ht="12.75">
      <c r="A19" s="12" t="s">
        <v>183</v>
      </c>
      <c r="B19" s="12">
        <f>B20+B21</f>
        <v>269</v>
      </c>
      <c r="C19" s="12">
        <f>C20+C21</f>
        <v>186</v>
      </c>
      <c r="D19" s="12">
        <f>D20+D21</f>
        <v>71</v>
      </c>
      <c r="E19" s="73"/>
    </row>
    <row r="20" spans="1:5" ht="12.75">
      <c r="A20" s="54" t="s">
        <v>352</v>
      </c>
      <c r="B20" s="12">
        <v>81</v>
      </c>
      <c r="C20" s="12">
        <v>55</v>
      </c>
      <c r="D20" s="12">
        <v>23</v>
      </c>
      <c r="E20" s="73"/>
    </row>
    <row r="21" spans="1:5" ht="12.75">
      <c r="A21" s="54" t="s">
        <v>353</v>
      </c>
      <c r="B21" s="12">
        <v>188</v>
      </c>
      <c r="C21" s="12">
        <v>131</v>
      </c>
      <c r="D21" s="12">
        <v>48</v>
      </c>
      <c r="E21" s="73"/>
    </row>
    <row r="22" spans="1:5" ht="12.75">
      <c r="A22" s="109" t="s">
        <v>63</v>
      </c>
      <c r="B22" s="64">
        <f>B23+B27</f>
        <v>6286</v>
      </c>
      <c r="C22" s="64">
        <f>C23+C27</f>
        <v>4580</v>
      </c>
      <c r="D22" s="64">
        <f>D23+D27</f>
        <v>1706</v>
      </c>
      <c r="E22" s="73"/>
    </row>
    <row r="23" spans="1:5" s="37" customFormat="1" ht="12.75">
      <c r="A23" s="346" t="s">
        <v>192</v>
      </c>
      <c r="B23" s="348">
        <f>SUM(B24:B26)</f>
        <v>1857</v>
      </c>
      <c r="C23" s="348">
        <f>SUM(C24:C26)</f>
        <v>1340</v>
      </c>
      <c r="D23" s="348">
        <f>SUM(D24:D26)</f>
        <v>517</v>
      </c>
      <c r="E23" s="209"/>
    </row>
    <row r="24" spans="1:5" ht="12.75">
      <c r="A24" s="54" t="s">
        <v>194</v>
      </c>
      <c r="B24" s="259">
        <f>SUM(C24:D24)</f>
        <v>609</v>
      </c>
      <c r="C24" s="259">
        <v>438</v>
      </c>
      <c r="D24" s="259">
        <v>171</v>
      </c>
      <c r="E24" s="73"/>
    </row>
    <row r="25" spans="1:5" ht="12.75">
      <c r="A25" s="12" t="s">
        <v>195</v>
      </c>
      <c r="B25" s="259">
        <f>SUM(C25:D25)</f>
        <v>585</v>
      </c>
      <c r="C25" s="259">
        <v>430</v>
      </c>
      <c r="D25" s="259">
        <v>155</v>
      </c>
      <c r="E25" s="73"/>
    </row>
    <row r="26" spans="1:5" ht="12.75">
      <c r="A26" s="12" t="s">
        <v>196</v>
      </c>
      <c r="B26" s="63">
        <f>SUM(C26:D26)</f>
        <v>663</v>
      </c>
      <c r="C26" s="63">
        <v>472</v>
      </c>
      <c r="D26" s="63">
        <v>191</v>
      </c>
      <c r="E26" s="73"/>
    </row>
    <row r="27" spans="1:5" s="37" customFormat="1" ht="12.75">
      <c r="A27" s="54" t="s">
        <v>193</v>
      </c>
      <c r="B27" s="63">
        <f>SUM(C27:D27)</f>
        <v>4429</v>
      </c>
      <c r="C27" s="63">
        <f>SUM(C28:C33)</f>
        <v>3240</v>
      </c>
      <c r="D27" s="63">
        <f>SUM(D28:D33)</f>
        <v>1189</v>
      </c>
      <c r="E27" s="209"/>
    </row>
    <row r="28" spans="1:5" ht="12.75">
      <c r="A28" s="54" t="s">
        <v>66</v>
      </c>
      <c r="B28" s="63">
        <f>SUM(C28:D28)</f>
        <v>658</v>
      </c>
      <c r="C28" s="12">
        <v>473</v>
      </c>
      <c r="D28" s="12">
        <v>185</v>
      </c>
      <c r="E28" s="73"/>
    </row>
    <row r="29" spans="1:5" ht="12.75">
      <c r="A29" s="54" t="s">
        <v>67</v>
      </c>
      <c r="B29" s="67">
        <f>SUM(C29:D29)</f>
        <v>688</v>
      </c>
      <c r="C29" s="67">
        <v>493</v>
      </c>
      <c r="D29" s="67">
        <v>195</v>
      </c>
      <c r="E29" s="73"/>
    </row>
    <row r="30" spans="1:5" ht="12.75">
      <c r="A30" s="346" t="s">
        <v>68</v>
      </c>
      <c r="B30" s="348">
        <f>SUM(C30:D30)</f>
        <v>753</v>
      </c>
      <c r="C30" s="348">
        <v>551</v>
      </c>
      <c r="D30" s="348">
        <v>202</v>
      </c>
      <c r="E30" s="73"/>
    </row>
    <row r="31" spans="1:5" ht="12.75">
      <c r="A31" s="63" t="s">
        <v>69</v>
      </c>
      <c r="B31" s="260">
        <f>SUM(C31:D31)</f>
        <v>795</v>
      </c>
      <c r="C31" s="260">
        <v>589</v>
      </c>
      <c r="D31" s="260">
        <v>206</v>
      </c>
      <c r="E31" s="73"/>
    </row>
    <row r="32" spans="1:5" ht="12.75">
      <c r="A32" s="68" t="s">
        <v>197</v>
      </c>
      <c r="B32" s="260">
        <f>SUM(C32:D32)</f>
        <v>731</v>
      </c>
      <c r="C32" s="260">
        <v>526</v>
      </c>
      <c r="D32" s="260">
        <v>205</v>
      </c>
      <c r="E32" s="73"/>
    </row>
    <row r="33" spans="1:5" ht="12.75">
      <c r="A33" s="68" t="s">
        <v>198</v>
      </c>
      <c r="B33" s="260">
        <f>SUM(C33:D33)</f>
        <v>804</v>
      </c>
      <c r="C33" s="260">
        <v>608</v>
      </c>
      <c r="D33" s="260">
        <v>196</v>
      </c>
      <c r="E33" s="73"/>
    </row>
    <row r="34" spans="1:5" ht="12.75">
      <c r="A34" s="349" t="s">
        <v>70</v>
      </c>
      <c r="B34" s="347">
        <f>SUM(B35:B42)</f>
        <v>450</v>
      </c>
      <c r="C34" s="347">
        <f>SUM(C35:C42)</f>
        <v>320</v>
      </c>
      <c r="D34" s="347">
        <f>B34-C34</f>
        <v>130</v>
      </c>
      <c r="E34" s="73"/>
    </row>
    <row r="35" spans="1:5" ht="12.75">
      <c r="A35" s="65" t="s">
        <v>351</v>
      </c>
      <c r="B35" s="111">
        <f>C35+D35</f>
        <v>42</v>
      </c>
      <c r="C35" s="111">
        <v>30</v>
      </c>
      <c r="D35" s="111">
        <v>12</v>
      </c>
      <c r="E35" s="73"/>
    </row>
    <row r="36" spans="1:5" ht="12.75">
      <c r="A36" s="45" t="s">
        <v>201</v>
      </c>
      <c r="B36" s="111">
        <f aca="true" t="shared" si="0" ref="B36:B42">C36+D36</f>
        <v>17</v>
      </c>
      <c r="C36" s="111">
        <v>12</v>
      </c>
      <c r="D36" s="111">
        <v>5</v>
      </c>
      <c r="E36" s="73"/>
    </row>
    <row r="37" spans="1:5" ht="12.75">
      <c r="A37" s="12" t="s">
        <v>204</v>
      </c>
      <c r="B37" s="111">
        <f t="shared" si="0"/>
        <v>37</v>
      </c>
      <c r="C37" s="111">
        <v>32</v>
      </c>
      <c r="D37" s="111">
        <v>5</v>
      </c>
      <c r="E37" s="73"/>
    </row>
    <row r="38" spans="1:5" ht="12.75">
      <c r="A38" s="12" t="s">
        <v>202</v>
      </c>
      <c r="B38" s="111">
        <f t="shared" si="0"/>
        <v>30</v>
      </c>
      <c r="C38" s="111">
        <v>21</v>
      </c>
      <c r="D38" s="111">
        <v>9</v>
      </c>
      <c r="E38" s="73"/>
    </row>
    <row r="39" spans="1:5" ht="12.75">
      <c r="A39" s="346" t="s">
        <v>199</v>
      </c>
      <c r="B39" s="350">
        <f t="shared" si="0"/>
        <v>110</v>
      </c>
      <c r="C39" s="350">
        <v>75</v>
      </c>
      <c r="D39" s="350">
        <v>35</v>
      </c>
      <c r="E39" s="73"/>
    </row>
    <row r="40" spans="1:5" ht="12.75">
      <c r="A40" s="351" t="s">
        <v>200</v>
      </c>
      <c r="B40" s="352">
        <f t="shared" si="0"/>
        <v>187</v>
      </c>
      <c r="C40" s="352">
        <v>133</v>
      </c>
      <c r="D40" s="352">
        <v>54</v>
      </c>
      <c r="E40" s="73"/>
    </row>
    <row r="41" spans="1:5" ht="13.5" thickBot="1">
      <c r="A41" s="353" t="s">
        <v>203</v>
      </c>
      <c r="B41" s="354">
        <f t="shared" si="0"/>
        <v>15</v>
      </c>
      <c r="C41" s="354">
        <v>11</v>
      </c>
      <c r="D41" s="354">
        <v>4</v>
      </c>
      <c r="E41" s="73"/>
    </row>
    <row r="42" spans="1:5" ht="13.5" thickBot="1">
      <c r="A42" s="344" t="s">
        <v>205</v>
      </c>
      <c r="B42" s="345">
        <f t="shared" si="0"/>
        <v>12</v>
      </c>
      <c r="C42" s="345">
        <v>6</v>
      </c>
      <c r="D42" s="345">
        <v>6</v>
      </c>
      <c r="E42" s="73"/>
    </row>
    <row r="43" spans="1:5" ht="12.75">
      <c r="A43" s="65" t="s">
        <v>274</v>
      </c>
      <c r="B43" s="120"/>
      <c r="C43" s="120"/>
      <c r="D43" s="120"/>
      <c r="E43" s="73"/>
    </row>
    <row r="44" ht="12.75">
      <c r="A44" s="156" t="s">
        <v>3</v>
      </c>
    </row>
  </sheetData>
  <sheetProtection/>
  <hyperlinks>
    <hyperlink ref="A44" location="I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ignoredErrors>
    <ignoredError sqref="B9 C23:D23" formulaRange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E42"/>
  <sheetViews>
    <sheetView showGridLines="0" zoomScalePageLayoutView="0" workbookViewId="0" topLeftCell="A1">
      <selection activeCell="C43" sqref="C43"/>
    </sheetView>
  </sheetViews>
  <sheetFormatPr defaultColWidth="11.421875" defaultRowHeight="15"/>
  <cols>
    <col min="1" max="1" width="6.421875" style="12" customWidth="1"/>
    <col min="2" max="2" width="27.00390625" style="12" customWidth="1"/>
    <col min="3" max="3" width="13.140625" style="12" bestFit="1" customWidth="1"/>
    <col min="4" max="4" width="22.8515625" style="12" bestFit="1" customWidth="1"/>
    <col min="5" max="5" width="23.7109375" style="12" customWidth="1"/>
    <col min="6" max="6" width="0.2890625" style="475" customWidth="1"/>
    <col min="7" max="240" width="11.421875" style="12" customWidth="1"/>
    <col min="241" max="241" width="16.57421875" style="12" customWidth="1"/>
    <col min="242" max="242" width="11.421875" style="12" customWidth="1"/>
    <col min="243" max="243" width="13.140625" style="12" bestFit="1" customWidth="1"/>
    <col min="244" max="244" width="22.8515625" style="12" bestFit="1" customWidth="1"/>
    <col min="245" max="16384" width="11.421875" style="12" customWidth="1"/>
  </cols>
  <sheetData>
    <row r="1" ht="12.75">
      <c r="B1" s="266" t="s">
        <v>354</v>
      </c>
    </row>
    <row r="2" ht="12.75">
      <c r="B2" s="266" t="s">
        <v>355</v>
      </c>
    </row>
    <row r="3" ht="12.75">
      <c r="B3" s="66"/>
    </row>
    <row r="4" spans="2:5" ht="13.5" thickBot="1">
      <c r="B4" s="344" t="s">
        <v>71</v>
      </c>
      <c r="C4" s="345" t="s">
        <v>9</v>
      </c>
      <c r="D4" s="345" t="s">
        <v>62</v>
      </c>
      <c r="E4" s="345" t="s">
        <v>72</v>
      </c>
    </row>
    <row r="5" spans="2:5" ht="12.75">
      <c r="B5" s="12" t="s">
        <v>65</v>
      </c>
      <c r="C5" s="259">
        <v>10</v>
      </c>
      <c r="D5" s="259">
        <v>6</v>
      </c>
      <c r="E5" s="259">
        <v>4</v>
      </c>
    </row>
    <row r="6" spans="2:5" ht="12.75">
      <c r="B6" s="37" t="s">
        <v>70</v>
      </c>
      <c r="C6" s="267">
        <f>SUM(C7:C11)</f>
        <v>452</v>
      </c>
      <c r="D6" s="267">
        <f>SUM(D7:D11)</f>
        <v>353</v>
      </c>
      <c r="E6" s="267">
        <f>SUM(E7:E11)</f>
        <v>99</v>
      </c>
    </row>
    <row r="7" spans="2:5" ht="12.75">
      <c r="B7" s="54" t="s">
        <v>210</v>
      </c>
      <c r="C7" s="259">
        <f>SUM(D7:E7)</f>
        <v>385</v>
      </c>
      <c r="D7" s="259">
        <v>304</v>
      </c>
      <c r="E7" s="259">
        <v>81</v>
      </c>
    </row>
    <row r="8" spans="2:5" ht="12.75">
      <c r="B8" s="54" t="s">
        <v>211</v>
      </c>
      <c r="C8" s="259">
        <f>SUM(D8:E8)</f>
        <v>46</v>
      </c>
      <c r="D8" s="259">
        <v>35</v>
      </c>
      <c r="E8" s="259">
        <v>11</v>
      </c>
    </row>
    <row r="9" spans="2:5" ht="12.75">
      <c r="B9" s="54" t="s">
        <v>212</v>
      </c>
      <c r="C9" s="259">
        <f>SUM(D9:E9)</f>
        <v>13</v>
      </c>
      <c r="D9" s="259">
        <v>9</v>
      </c>
      <c r="E9" s="259">
        <v>4</v>
      </c>
    </row>
    <row r="10" spans="2:5" ht="12.75">
      <c r="B10" s="54" t="s">
        <v>213</v>
      </c>
      <c r="C10" s="259">
        <f>SUM(D10:E10)</f>
        <v>7</v>
      </c>
      <c r="D10" s="259">
        <v>5</v>
      </c>
      <c r="E10" s="259">
        <v>2</v>
      </c>
    </row>
    <row r="11" spans="2:5" ht="12.75">
      <c r="B11" s="54" t="s">
        <v>205</v>
      </c>
      <c r="C11" s="259">
        <f>SUM(D11:E11)</f>
        <v>1</v>
      </c>
      <c r="D11" s="259"/>
      <c r="E11" s="259">
        <v>1</v>
      </c>
    </row>
    <row r="12" spans="2:5" ht="12.75">
      <c r="B12" s="54"/>
      <c r="C12" s="61"/>
      <c r="D12" s="61"/>
      <c r="E12" s="61"/>
    </row>
    <row r="13" spans="2:5" ht="12.75">
      <c r="B13" s="346" t="s">
        <v>73</v>
      </c>
      <c r="C13" s="347"/>
      <c r="D13" s="347"/>
      <c r="E13" s="347"/>
    </row>
    <row r="14" spans="2:5" ht="12.75">
      <c r="B14" s="54" t="s">
        <v>74</v>
      </c>
      <c r="C14" s="259">
        <f>SUM(D14:E14)</f>
        <v>112</v>
      </c>
      <c r="D14" s="259">
        <v>84</v>
      </c>
      <c r="E14" s="12">
        <v>28</v>
      </c>
    </row>
    <row r="15" spans="2:5" ht="12.75">
      <c r="B15" s="54" t="s">
        <v>63</v>
      </c>
      <c r="C15" s="259">
        <f>SUM(D15:E15)</f>
        <v>3358</v>
      </c>
      <c r="D15" s="259">
        <v>2516</v>
      </c>
      <c r="E15" s="12">
        <v>842</v>
      </c>
    </row>
    <row r="16" spans="2:5" ht="12.75">
      <c r="B16" s="12" t="s">
        <v>66</v>
      </c>
      <c r="C16" s="12">
        <f>SUM(D16:E16)</f>
        <v>864</v>
      </c>
      <c r="D16" s="12">
        <v>656</v>
      </c>
      <c r="E16" s="12">
        <v>208</v>
      </c>
    </row>
    <row r="17" spans="2:5" ht="12.75">
      <c r="B17" s="12" t="s">
        <v>67</v>
      </c>
      <c r="C17" s="12">
        <f>SUM(D17:E17)</f>
        <v>818</v>
      </c>
      <c r="D17" s="12">
        <v>599</v>
      </c>
      <c r="E17" s="12">
        <v>219</v>
      </c>
    </row>
    <row r="18" spans="2:5" ht="12.75">
      <c r="B18" s="54" t="s">
        <v>68</v>
      </c>
      <c r="C18" s="12">
        <f>SUM(D18:E18)</f>
        <v>872</v>
      </c>
      <c r="D18" s="12">
        <v>664</v>
      </c>
      <c r="E18" s="12">
        <v>208</v>
      </c>
    </row>
    <row r="19" spans="2:5" ht="15" customHeight="1">
      <c r="B19" s="54" t="s">
        <v>69</v>
      </c>
      <c r="C19" s="12">
        <f>SUM(D19:E19)</f>
        <v>804</v>
      </c>
      <c r="D19" s="12">
        <v>597</v>
      </c>
      <c r="E19" s="12">
        <v>207</v>
      </c>
    </row>
    <row r="20" spans="2:5" ht="12.75">
      <c r="B20" s="109"/>
      <c r="C20" s="64"/>
      <c r="D20" s="64"/>
      <c r="E20" s="64"/>
    </row>
    <row r="21" spans="2:5" ht="12.75">
      <c r="B21" s="346" t="s">
        <v>75</v>
      </c>
      <c r="C21" s="348"/>
      <c r="D21" s="348"/>
      <c r="E21" s="348"/>
    </row>
    <row r="22" spans="2:5" ht="12.75">
      <c r="B22" s="54" t="s">
        <v>65</v>
      </c>
      <c r="C22" s="259">
        <v>7</v>
      </c>
      <c r="D22" s="259">
        <v>5</v>
      </c>
      <c r="E22" s="259">
        <v>2</v>
      </c>
    </row>
    <row r="23" spans="2:5" ht="12.75">
      <c r="B23" s="12" t="s">
        <v>76</v>
      </c>
      <c r="C23" s="259">
        <v>23</v>
      </c>
      <c r="D23" s="259">
        <v>20</v>
      </c>
      <c r="E23" s="259">
        <v>3</v>
      </c>
    </row>
    <row r="24" spans="2:5" ht="12.75">
      <c r="B24" s="12" t="s">
        <v>63</v>
      </c>
      <c r="C24" s="63">
        <f>SUM(D24:E24)</f>
        <v>765</v>
      </c>
      <c r="D24" s="63">
        <v>586</v>
      </c>
      <c r="E24" s="63">
        <v>179</v>
      </c>
    </row>
    <row r="25" spans="2:5" ht="12.75">
      <c r="B25" s="54" t="s">
        <v>66</v>
      </c>
      <c r="C25" s="63">
        <f>SUM(D25:E25)</f>
        <v>389</v>
      </c>
      <c r="D25" s="63">
        <v>333</v>
      </c>
      <c r="E25" s="63">
        <v>56</v>
      </c>
    </row>
    <row r="26" spans="2:5" ht="12.75">
      <c r="B26" s="54" t="s">
        <v>67</v>
      </c>
      <c r="C26" s="63">
        <f>SUM(D26:E26)</f>
        <v>281</v>
      </c>
      <c r="D26" s="12">
        <v>253</v>
      </c>
      <c r="E26" s="12">
        <v>28</v>
      </c>
    </row>
    <row r="27" spans="2:5" ht="12.75">
      <c r="B27" s="54"/>
      <c r="C27" s="67"/>
      <c r="D27" s="67"/>
      <c r="E27" s="67"/>
    </row>
    <row r="28" spans="2:5" ht="12.75">
      <c r="B28" s="346" t="s">
        <v>77</v>
      </c>
      <c r="C28" s="348"/>
      <c r="D28" s="348"/>
      <c r="E28" s="348"/>
    </row>
    <row r="29" spans="2:5" ht="12.75">
      <c r="B29" s="63" t="s">
        <v>65</v>
      </c>
      <c r="C29" s="260">
        <v>3</v>
      </c>
      <c r="D29" s="260">
        <v>2</v>
      </c>
      <c r="E29" s="260">
        <v>1</v>
      </c>
    </row>
    <row r="30" spans="2:5" ht="12.75">
      <c r="B30" s="68" t="s">
        <v>74</v>
      </c>
      <c r="C30" s="260">
        <v>24</v>
      </c>
      <c r="D30" s="260">
        <v>20</v>
      </c>
      <c r="E30" s="260">
        <v>4</v>
      </c>
    </row>
    <row r="31" spans="2:5" ht="12.75">
      <c r="B31" s="68" t="s">
        <v>63</v>
      </c>
      <c r="C31" s="260">
        <v>632</v>
      </c>
      <c r="D31" s="260">
        <v>529</v>
      </c>
      <c r="E31" s="260">
        <v>104</v>
      </c>
    </row>
    <row r="32" spans="2:5" ht="12.75">
      <c r="B32" s="349" t="s">
        <v>78</v>
      </c>
      <c r="C32" s="347"/>
      <c r="D32" s="347"/>
      <c r="E32" s="347"/>
    </row>
    <row r="33" spans="2:5" ht="12.75">
      <c r="B33" s="65" t="s">
        <v>65</v>
      </c>
      <c r="C33" s="111">
        <v>3</v>
      </c>
      <c r="D33" s="111">
        <v>2</v>
      </c>
      <c r="E33" s="111">
        <v>1</v>
      </c>
    </row>
    <row r="34" spans="2:5" ht="12.75">
      <c r="B34" s="45" t="s">
        <v>74</v>
      </c>
      <c r="C34" s="111">
        <v>11</v>
      </c>
      <c r="D34" s="111">
        <v>8</v>
      </c>
      <c r="E34" s="111">
        <v>3</v>
      </c>
    </row>
    <row r="35" spans="2:5" ht="12.75">
      <c r="B35" s="12" t="s">
        <v>63</v>
      </c>
      <c r="C35" s="111">
        <v>346</v>
      </c>
      <c r="D35" s="111">
        <v>244</v>
      </c>
      <c r="E35" s="111">
        <v>84</v>
      </c>
    </row>
    <row r="36" spans="3:5" ht="12.75">
      <c r="C36" s="111"/>
      <c r="D36" s="111"/>
      <c r="E36" s="111"/>
    </row>
    <row r="37" spans="2:5" ht="12.75">
      <c r="B37" s="346" t="s">
        <v>214</v>
      </c>
      <c r="C37" s="350"/>
      <c r="D37" s="350"/>
      <c r="E37" s="350"/>
    </row>
    <row r="38" spans="2:5" ht="12.75">
      <c r="B38" s="351" t="s">
        <v>65</v>
      </c>
      <c r="C38" s="352">
        <v>4</v>
      </c>
      <c r="D38" s="352">
        <v>3</v>
      </c>
      <c r="E38" s="352">
        <v>1</v>
      </c>
    </row>
    <row r="39" spans="2:5" ht="13.5" thickBot="1">
      <c r="B39" s="353" t="s">
        <v>63</v>
      </c>
      <c r="C39" s="354">
        <f>SUM(D39:E39)</f>
        <v>101</v>
      </c>
      <c r="D39" s="354">
        <v>92</v>
      </c>
      <c r="E39" s="354">
        <v>9</v>
      </c>
    </row>
    <row r="40" ht="12.75">
      <c r="B40" s="45" t="s">
        <v>215</v>
      </c>
    </row>
    <row r="41" ht="12.75">
      <c r="B41" s="65" t="s">
        <v>274</v>
      </c>
    </row>
    <row r="42" ht="12.75">
      <c r="B42" s="156" t="s">
        <v>3</v>
      </c>
    </row>
  </sheetData>
  <sheetProtection/>
  <mergeCells count="1">
    <mergeCell ref="F1:F65536"/>
  </mergeCells>
  <hyperlinks>
    <hyperlink ref="B42" location="Index!A1" display="Índex"/>
  </hyperlinks>
  <printOptions/>
  <pageMargins left="0.7" right="0.4895833333333333" top="0.75" bottom="0.75" header="0.3" footer="0.3"/>
  <pageSetup horizontalDpi="600" verticalDpi="600" orientation="portrait" paperSize="9" scale="96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2021-02-12T08:12:26Z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